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340" yWindow="195" windowWidth="16380" windowHeight="7950" tabRatio="783" activeTab="16"/>
  </bookViews>
  <sheets>
    <sheet name="données générales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M7" sheetId="8" r:id="rId8"/>
    <sheet name="M8" sheetId="9" r:id="rId9"/>
    <sheet name="M9" sheetId="10" r:id="rId10"/>
    <sheet name="M10" sheetId="11" r:id="rId11"/>
    <sheet name="M11" sheetId="12" r:id="rId12"/>
    <sheet name="M12" sheetId="13" r:id="rId13"/>
    <sheet name="M13" sheetId="14" r:id="rId14"/>
    <sheet name="calcul" sheetId="15" state="hidden" r:id="rId15"/>
    <sheet name="Feuil3" sheetId="16" state="hidden" r:id="rId16"/>
    <sheet name="cumul" sheetId="17" r:id="rId17"/>
  </sheets>
  <definedNames>
    <definedName name="_xlfn.BAHTTEXT" hidden="1">#NAME?</definedName>
    <definedName name="Année" localSheetId="10">'données générales'!#REF!</definedName>
    <definedName name="Année" localSheetId="11">'données générales'!#REF!</definedName>
    <definedName name="Année" localSheetId="12">'données générales'!#REF!</definedName>
    <definedName name="Année" localSheetId="13">'données générales'!#REF!</definedName>
    <definedName name="Année" localSheetId="2">'données générales'!#REF!</definedName>
    <definedName name="Année" localSheetId="3">'données générales'!#REF!</definedName>
    <definedName name="Année" localSheetId="4">'données générales'!#REF!</definedName>
    <definedName name="Année" localSheetId="5">'données générales'!#REF!</definedName>
    <definedName name="Année" localSheetId="6">'données générales'!#REF!</definedName>
    <definedName name="Année" localSheetId="7">'données générales'!#REF!</definedName>
    <definedName name="Année" localSheetId="8">'données générales'!#REF!</definedName>
    <definedName name="Année" localSheetId="9">'données générales'!#REF!</definedName>
    <definedName name="Année">'données générales'!#REF!</definedName>
    <definedName name="DJour" localSheetId="10">'M10'!$X$6</definedName>
    <definedName name="DJour" localSheetId="11">'M11'!$X$6</definedName>
    <definedName name="DJour" localSheetId="12">'M12'!$X$6</definedName>
    <definedName name="DJour" localSheetId="13">'M13'!$X$6</definedName>
    <definedName name="DJour" localSheetId="2">'M2'!$X$6</definedName>
    <definedName name="DJour" localSheetId="3">'M3'!$X$6</definedName>
    <definedName name="DJour" localSheetId="4">'M4'!$X$6</definedName>
    <definedName name="DJour" localSheetId="5">'M5'!$X$6</definedName>
    <definedName name="DJour" localSheetId="6">'M6'!$X$6</definedName>
    <definedName name="DJour" localSheetId="7">'M7'!$X$6</definedName>
    <definedName name="DJour" localSheetId="8">'M8'!$X$6</definedName>
    <definedName name="DJour" localSheetId="9">'M9'!$X$6</definedName>
    <definedName name="DJour">'M1'!$X$6</definedName>
    <definedName name="Mois">'calcul'!$F$2:$F$13</definedName>
    <definedName name="PJour" localSheetId="10">'M10'!$W$6</definedName>
    <definedName name="PJour" localSheetId="11">'M11'!$W$6</definedName>
    <definedName name="PJour" localSheetId="12">'M12'!$W$6</definedName>
    <definedName name="PJour" localSheetId="13">'M13'!$W$6</definedName>
    <definedName name="PJour" localSheetId="2">'M2'!$W$6</definedName>
    <definedName name="PJour" localSheetId="3">'M3'!$W$6</definedName>
    <definedName name="PJour" localSheetId="4">'M4'!$W$6</definedName>
    <definedName name="PJour" localSheetId="5">'M5'!$W$6</definedName>
    <definedName name="PJour" localSheetId="6">'M6'!$W$6</definedName>
    <definedName name="PJour" localSheetId="7">'M7'!$W$6</definedName>
    <definedName name="PJour" localSheetId="8">'M8'!$W$6</definedName>
    <definedName name="PJour" localSheetId="9">'M9'!$W$6</definedName>
    <definedName name="PJour">'M1'!$W$6</definedName>
    <definedName name="zone" localSheetId="10">'M10'!$A$7:$M$21</definedName>
    <definedName name="zone" localSheetId="11">'M11'!$A$7:$M$21</definedName>
    <definedName name="zone" localSheetId="12">'M12'!$A$7:$M$21</definedName>
    <definedName name="zone" localSheetId="13">'M13'!$A$7:$M$21</definedName>
    <definedName name="zone" localSheetId="2">'M2'!$A$7:$M$21</definedName>
    <definedName name="zone" localSheetId="3">'M3'!$A$7:$M$21</definedName>
    <definedName name="zone" localSheetId="4">'M4'!$A$7:$M$21</definedName>
    <definedName name="zone" localSheetId="5">'M5'!$A$7:$M$21</definedName>
    <definedName name="zone" localSheetId="6">'M6'!$A$7:$M$21</definedName>
    <definedName name="zone" localSheetId="7">'M7'!$A$7:$M$21</definedName>
    <definedName name="zone" localSheetId="8">'M8'!$A$7:$M$21</definedName>
    <definedName name="zone" localSheetId="9">'M9'!$A$7:$M$21</definedName>
    <definedName name="zone">'M1'!$A$7:$M$21</definedName>
    <definedName name="_xlnm.Print_Area" localSheetId="0">'données générales'!$A$1:$K$43</definedName>
    <definedName name="_xlnm.Print_Area" localSheetId="1">'M1'!$A$1:$J$82</definedName>
    <definedName name="_xlnm.Print_Area" localSheetId="10">'M10'!$A$1:$J$82</definedName>
    <definedName name="_xlnm.Print_Area" localSheetId="11">'M11'!$A$1:$J$81</definedName>
    <definedName name="_xlnm.Print_Area" localSheetId="12">'M12'!$A$1:$J$82</definedName>
    <definedName name="_xlnm.Print_Area" localSheetId="13">'M13'!$A$1:$J$73</definedName>
    <definedName name="_xlnm.Print_Area" localSheetId="2">'M2'!$A$1:$J$80</definedName>
    <definedName name="_xlnm.Print_Area" localSheetId="3">'M3'!$A$1:$J$81</definedName>
    <definedName name="_xlnm.Print_Area" localSheetId="4">'M4'!$A$1:$J$80</definedName>
    <definedName name="_xlnm.Print_Area" localSheetId="5">'M5'!$A$1:$J$80</definedName>
    <definedName name="_xlnm.Print_Area" localSheetId="6">'M6'!$A$1:$J$81</definedName>
    <definedName name="_xlnm.Print_Area" localSheetId="7">'M7'!$A$1:$J$81</definedName>
    <definedName name="_xlnm.Print_Area" localSheetId="8">'M8'!$A$1:$J$81</definedName>
    <definedName name="_xlnm.Print_Area" localSheetId="9">'M9'!$A$1:$J$80</definedName>
  </definedNames>
  <calcPr fullCalcOnLoad="1"/>
</workbook>
</file>

<file path=xl/sharedStrings.xml><?xml version="1.0" encoding="utf-8"?>
<sst xmlns="http://schemas.openxmlformats.org/spreadsheetml/2006/main" count="563" uniqueCount="107">
  <si>
    <t>Premier Jour
du mois</t>
  </si>
  <si>
    <t>Dernier Jour
du mois</t>
  </si>
  <si>
    <t>Descriptif des activités</t>
  </si>
  <si>
    <t>Intitulé de l'opération :</t>
  </si>
  <si>
    <t>Nom de l'employé :</t>
  </si>
  <si>
    <t>Fonction de l'employé :</t>
  </si>
  <si>
    <t>Nom et fonction du responsable :</t>
  </si>
  <si>
    <t>Jours</t>
  </si>
  <si>
    <t>Date</t>
  </si>
  <si>
    <t>Total d'heure S1</t>
  </si>
  <si>
    <t>Total d'heure S2</t>
  </si>
  <si>
    <t>Total d'heure S3</t>
  </si>
  <si>
    <t>Total d'heure S4</t>
  </si>
  <si>
    <t>Total d'heure S5</t>
  </si>
  <si>
    <t>A remplir par le bénéficiaire sur la base du contrat de travail et/ou de la convention collective</t>
  </si>
  <si>
    <t>Nombre d'heures de travail / jour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</si>
  <si>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</si>
  <si>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</si>
  <si>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</si>
  <si>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</si>
  <si>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</si>
  <si>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</si>
  <si>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</si>
  <si>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</si>
  <si>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</si>
  <si>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</si>
  <si>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</si>
  <si>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</si>
  <si>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Date de commencement du projet</t>
  </si>
  <si>
    <t>Hormis la date de commencement qui conditionne l'intégralité du calendrier, vous avez la possibilité, si nécessaire, de modifier ces éléments, au cas par cas, sur chacun des onglets.</t>
  </si>
  <si>
    <t>Entrer le nombre d'heures effectuées sur votre projet par jour (1 pour 1 h, 2,5 pour 2h30, etc.)</t>
  </si>
  <si>
    <t>Total d'heure S6</t>
  </si>
  <si>
    <r>
      <t xml:space="preserve">Ce document est composé de 13 onglets, pour une année complète + 1 mois, si votre projet ne débute pas le 1er du mois. Vous pourrez calculer les dépenses de personnel et le temps passé afférents à votre projet , </t>
    </r>
    <r>
      <rPr>
        <b/>
        <u val="single"/>
        <sz val="12"/>
        <rFont val="Calibri"/>
        <family val="2"/>
      </rPr>
      <t>quelle qu'en soit sa date de commencement</t>
    </r>
    <r>
      <rPr>
        <sz val="12"/>
        <rFont val="Calibri"/>
        <family val="2"/>
      </rPr>
      <t xml:space="preserve">. Ainsi, l'onglet M1 n'est pas dévolu au mois de janvier, et ainsi de suite... </t>
    </r>
  </si>
  <si>
    <t>M1</t>
  </si>
  <si>
    <t>M2</t>
  </si>
  <si>
    <t>M12</t>
  </si>
  <si>
    <t>M13</t>
  </si>
  <si>
    <t>M11</t>
  </si>
  <si>
    <t>M10</t>
  </si>
  <si>
    <t>M9</t>
  </si>
  <si>
    <t>M8</t>
  </si>
  <si>
    <t>M7</t>
  </si>
  <si>
    <t>M6</t>
  </si>
  <si>
    <t>M5</t>
  </si>
  <si>
    <t>M4</t>
  </si>
  <si>
    <t>M3</t>
  </si>
  <si>
    <r>
      <t xml:space="preserve">Il est </t>
    </r>
    <r>
      <rPr>
        <b/>
        <i/>
        <u val="single"/>
        <sz val="9"/>
        <rFont val="Calibri"/>
        <family val="2"/>
      </rPr>
      <t>impératif de remplir ce champ Date</t>
    </r>
    <r>
      <rPr>
        <i/>
        <sz val="9"/>
        <rFont val="Calibri"/>
        <family val="2"/>
      </rPr>
      <t>, sans quoi vous ne pourrez pas bénéficier des fonctionnalités de ce fichier.</t>
    </r>
  </si>
  <si>
    <t>Aussi, si vous souhaitez utiliser cette annexe, merci de compléter tout d'abord les champs ci-dessous.</t>
  </si>
  <si>
    <t>Cette annexe constitue une aide pour le porteur de projet mais n’est en rien obligatoire. Elle a vocation à vous proposer une trame de temps répondant à toutes les obligations règlementaires et les contraintes de gestion du PON FSE, et faciliter le contrôle des dépenses de personnel au moment du paiement.</t>
  </si>
  <si>
    <t>Numéro Ma démarche FSE :</t>
  </si>
  <si>
    <t>Temps passé sur une opération cofinancée
par le FSE</t>
  </si>
  <si>
    <t>Numéro Ma démarche FSE:</t>
  </si>
  <si>
    <t>Numéro Ma Démarche FSE :</t>
  </si>
  <si>
    <t xml:space="preserve">Nombre d'heures travaillées </t>
  </si>
  <si>
    <t>RTT</t>
  </si>
  <si>
    <t>Nombrede jours de congés payés du mois</t>
  </si>
  <si>
    <t>Nombre de jours de RTT du mois</t>
  </si>
  <si>
    <t>A remplir par le bénéficiaire sur la base du contrat de travail</t>
  </si>
  <si>
    <t>nombre d'heures de l'opération</t>
  </si>
  <si>
    <t>Nombre d'heures affectées à l'opération</t>
  </si>
  <si>
    <t>en jours</t>
  </si>
  <si>
    <t>en heures</t>
  </si>
  <si>
    <t xml:space="preserve"> : calcul des temps</t>
  </si>
  <si>
    <t>maladie</t>
  </si>
  <si>
    <t>congés annuels</t>
  </si>
  <si>
    <t>jours fériés</t>
  </si>
  <si>
    <t>A remplir par le bénéficiaire sur la base de la fiche de salaire</t>
  </si>
  <si>
    <t>Nombre d'heures mensuelles payées</t>
  </si>
  <si>
    <t>Nombre d'heures payées</t>
  </si>
  <si>
    <t>Nombrede jours fériés du mois</t>
  </si>
  <si>
    <t>Nombrede jours de congés Maladie du mois</t>
  </si>
  <si>
    <t>Nombre de jours fériés</t>
  </si>
  <si>
    <t>Nombre de jours de RTT</t>
  </si>
  <si>
    <t>Nombrede jours de congés payés</t>
  </si>
  <si>
    <t>heures payées</t>
  </si>
  <si>
    <t>Nombre d'heures travaillées</t>
  </si>
  <si>
    <t>heures travaillées</t>
  </si>
  <si>
    <t>heures affectées à l'opération</t>
  </si>
  <si>
    <t>heures jours fériés</t>
  </si>
  <si>
    <t>heures congés payés</t>
  </si>
  <si>
    <t>heures congés maladie</t>
  </si>
  <si>
    <t>heures RTT</t>
  </si>
  <si>
    <t>Nombre d'heures mensuellestravaillées</t>
  </si>
  <si>
    <t>En heures</t>
  </si>
  <si>
    <t>En jours</t>
  </si>
  <si>
    <t xml:space="preserve"> : Calcul du temps</t>
  </si>
  <si>
    <t xml:space="preserve"> : Calcul des temps</t>
  </si>
  <si>
    <t xml:space="preserve"> calcul des temps</t>
  </si>
  <si>
    <t>nombre de jours de maladie</t>
  </si>
  <si>
    <t>RECAPITULATIF DES HEURES SUR LA PERIODE DE L'OPERATION</t>
  </si>
  <si>
    <t>Fait le 
Signature du Salarié</t>
  </si>
  <si>
    <t>Fait le
Signature du Responsable</t>
  </si>
  <si>
    <t>Janvier 20_ _</t>
  </si>
  <si>
    <t>Février 20 __</t>
  </si>
  <si>
    <t>Mars 20 __</t>
  </si>
  <si>
    <t>Avril 20__</t>
  </si>
  <si>
    <t>Mai 20__</t>
  </si>
  <si>
    <t>Juin 20__</t>
  </si>
  <si>
    <t>Juillet 20__</t>
  </si>
  <si>
    <t>Août 20__</t>
  </si>
  <si>
    <t>Septembre 20__</t>
  </si>
  <si>
    <t>Octobre 20__</t>
  </si>
  <si>
    <t>Novembre 20__</t>
  </si>
  <si>
    <t>Décembre 20__</t>
  </si>
  <si>
    <t>Janvier 20__</t>
  </si>
  <si>
    <t>Fait le 
Signature du salarié</t>
  </si>
  <si>
    <t xml:space="preserve">Fait le
Signature du responsable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</si>
</sst>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:ss"/>
    <numFmt numFmtId="165" formatCode="mmmm"/>
    <numFmt numFmtId="166" formatCode="d"/>
    <numFmt numFmtId="167" formatCode="h\:mm;@"/>
    <numFmt numFmtId="168" formatCode="[h]\:mm\:ss;@"/>
    <numFmt numFmtId="169" formatCode="[h]:mm:ss;@"/>
    <numFmt numFmtId="170" formatCode="[$-F400]h:mm:ss\ AM/PM"/>
    <numFmt numFmtId="171" formatCode="dd"/>
    <numFmt numFmtId="172" formatCode="[$-40C]dddd\ d\ mmmm\ yyyy"/>
    <numFmt numFmtId="173" formatCode="[$-F800]dddd\,\ mmmm\ dd\,\ yyyy"/>
    <numFmt numFmtId="174" formatCode="ddd\ d"/>
    <numFmt numFmtId="175" formatCode="dddd\ d"/>
    <numFmt numFmtId="176" formatCode="dddd"/>
    <numFmt numFmtId="177" formatCode="dd/mm/yy;@"/>
    <numFmt numFmtId="178" formatCode="mmmm\ yyyy"/>
    <numFmt numFmtId="179" formatCode="mm:ss.0;@"/>
    <numFmt numFmtId="180" formatCode="h:mm;@"/>
    <numFmt numFmtId="181" formatCode="mmm\-yyyy"/>
    <numFmt numFmtId="182" formatCode="#,##0.0"/>
    <numFmt numFmtId="183" formatCode="0.0"/>
  </numFmts>
  <fonts count="73"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b/>
      <i/>
      <sz val="14"/>
      <name val="Sylfaen"/>
      <family val="1"/>
    </font>
    <font>
      <sz val="11"/>
      <name val="Arial"/>
      <family val="2"/>
    </font>
    <font>
      <sz val="26"/>
      <name val="Century Gothic"/>
      <family val="2"/>
    </font>
    <font>
      <sz val="11"/>
      <name val="Century Gothic"/>
      <family val="2"/>
    </font>
    <font>
      <b/>
      <sz val="14"/>
      <color indexed="9"/>
      <name val="Century Gothic"/>
      <family val="2"/>
    </font>
    <font>
      <i/>
      <sz val="10"/>
      <name val="Century Gothic"/>
      <family val="2"/>
    </font>
    <font>
      <b/>
      <sz val="11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9"/>
      <name val="Calibri"/>
      <family val="2"/>
    </font>
    <font>
      <b/>
      <i/>
      <u val="single"/>
      <sz val="9"/>
      <name val="Calibri"/>
      <family val="2"/>
    </font>
    <font>
      <sz val="20"/>
      <name val="Sylfae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36"/>
      <name val="Calibri"/>
      <family val="2"/>
    </font>
    <font>
      <b/>
      <sz val="12"/>
      <color indexed="6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3"/>
      <name val="Calibri"/>
      <family val="2"/>
    </font>
    <font>
      <b/>
      <sz val="12"/>
      <color theme="7" tint="-0.24997000396251678"/>
      <name val="Calibri"/>
      <family val="2"/>
    </font>
    <font>
      <b/>
      <sz val="12"/>
      <color theme="5" tint="-0.24997000396251678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9" tint="-0.24997000396251678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EFC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C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6F9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BCBCBC"/>
      </top>
      <bottom>
        <color indexed="63"/>
      </bottom>
    </border>
    <border>
      <left>
        <color indexed="63"/>
      </left>
      <right style="thin">
        <color rgb="FFBCBCBC"/>
      </right>
      <top style="thin">
        <color rgb="FFBCBCBC"/>
      </top>
      <bottom>
        <color indexed="63"/>
      </bottom>
    </border>
    <border>
      <left style="thin">
        <color rgb="FFBCBCBC"/>
      </left>
      <right>
        <color indexed="63"/>
      </right>
      <top style="thin">
        <color rgb="FFBCBCBC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CFCFCF"/>
      </left>
      <right>
        <color rgb="FF000000"/>
      </right>
      <top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33" borderId="0" xfId="0" applyFont="1" applyFill="1" applyAlignment="1">
      <alignment vertical="center"/>
    </xf>
    <xf numFmtId="0" fontId="6" fillId="34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166" fontId="13" fillId="0" borderId="14" xfId="0" applyNumberFormat="1" applyFont="1" applyBorder="1" applyAlignment="1">
      <alignment horizontal="center" vertical="center"/>
    </xf>
    <xf numFmtId="166" fontId="11" fillId="37" borderId="14" xfId="0" applyNumberFormat="1" applyFont="1" applyFill="1" applyBorder="1" applyAlignment="1">
      <alignment horizontal="center" vertical="center"/>
    </xf>
    <xf numFmtId="166" fontId="13" fillId="0" borderId="14" xfId="0" applyNumberFormat="1" applyFont="1" applyFill="1" applyBorder="1" applyAlignment="1">
      <alignment horizontal="center" vertical="center"/>
    </xf>
    <xf numFmtId="166" fontId="11" fillId="38" borderId="14" xfId="0" applyNumberFormat="1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8" borderId="14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vertical="center"/>
    </xf>
    <xf numFmtId="0" fontId="6" fillId="34" borderId="0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center"/>
    </xf>
    <xf numFmtId="165" fontId="11" fillId="0" borderId="14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35" borderId="0" xfId="0" applyNumberFormat="1" applyFont="1" applyFill="1" applyBorder="1" applyAlignment="1" quotePrefix="1">
      <alignment horizontal="center" vertical="center"/>
    </xf>
    <xf numFmtId="176" fontId="1" fillId="35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1" fillId="36" borderId="14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14" fillId="0" borderId="0" xfId="0" applyFont="1" applyAlignment="1" applyProtection="1">
      <alignment vertical="center" wrapText="1"/>
      <protection/>
    </xf>
    <xf numFmtId="0" fontId="39" fillId="0" borderId="0" xfId="0" applyFont="1" applyAlignment="1" applyProtection="1">
      <alignment vertical="center"/>
      <protection/>
    </xf>
    <xf numFmtId="177" fontId="39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40" fillId="0" borderId="0" xfId="0" applyFont="1" applyFill="1" applyBorder="1" applyAlignment="1">
      <alignment vertical="center" wrapText="1"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" fillId="34" borderId="0" xfId="0" applyFont="1" applyFill="1" applyBorder="1" applyAlignment="1">
      <alignment horizontal="left"/>
    </xf>
    <xf numFmtId="14" fontId="39" fillId="10" borderId="0" xfId="0" applyNumberFormat="1" applyFont="1" applyFill="1" applyAlignment="1" applyProtection="1">
      <alignment horizontal="center" vertical="center"/>
      <protection locked="0"/>
    </xf>
    <xf numFmtId="178" fontId="1" fillId="0" borderId="0" xfId="0" applyNumberFormat="1" applyFont="1" applyBorder="1" applyAlignment="1">
      <alignment horizontal="center" vertical="center"/>
    </xf>
    <xf numFmtId="178" fontId="3" fillId="39" borderId="14" xfId="0" applyNumberFormat="1" applyFont="1" applyFill="1" applyBorder="1" applyAlignment="1">
      <alignment horizontal="center" vertical="center"/>
    </xf>
    <xf numFmtId="2" fontId="8" fillId="40" borderId="15" xfId="0" applyNumberFormat="1" applyFont="1" applyFill="1" applyBorder="1" applyAlignment="1">
      <alignment horizontal="center" vertical="center"/>
    </xf>
    <xf numFmtId="2" fontId="8" fillId="40" borderId="16" xfId="0" applyNumberFormat="1" applyFont="1" applyFill="1" applyBorder="1" applyAlignment="1">
      <alignment horizontal="center" vertical="center"/>
    </xf>
    <xf numFmtId="2" fontId="8" fillId="40" borderId="16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textRotation="90"/>
    </xf>
    <xf numFmtId="2" fontId="6" fillId="40" borderId="0" xfId="47" applyNumberFormat="1" applyFont="1" applyFill="1" applyBorder="1" applyAlignment="1">
      <alignment horizontal="right" vertical="center"/>
    </xf>
    <xf numFmtId="2" fontId="8" fillId="40" borderId="0" xfId="0" applyNumberFormat="1" applyFont="1" applyFill="1" applyBorder="1" applyAlignment="1">
      <alignment horizontal="center" vertical="center"/>
    </xf>
    <xf numFmtId="2" fontId="6" fillId="41" borderId="0" xfId="47" applyNumberFormat="1" applyFont="1" applyFill="1" applyBorder="1" applyAlignment="1">
      <alignment horizontal="right" vertical="center"/>
    </xf>
    <xf numFmtId="0" fontId="39" fillId="8" borderId="17" xfId="0" applyFont="1" applyFill="1" applyBorder="1" applyAlignment="1" applyProtection="1">
      <alignment vertical="center" wrapText="1"/>
      <protection locked="0"/>
    </xf>
    <xf numFmtId="2" fontId="8" fillId="40" borderId="18" xfId="0" applyNumberFormat="1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vertical="center"/>
    </xf>
    <xf numFmtId="0" fontId="68" fillId="8" borderId="20" xfId="0" applyFont="1" applyFill="1" applyBorder="1" applyAlignment="1">
      <alignment vertical="center"/>
    </xf>
    <xf numFmtId="178" fontId="69" fillId="8" borderId="21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178" fontId="3" fillId="39" borderId="14" xfId="0" applyNumberFormat="1" applyFont="1" applyFill="1" applyBorder="1" applyAlignment="1">
      <alignment horizontal="center" vertical="center"/>
    </xf>
    <xf numFmtId="1" fontId="8" fillId="40" borderId="15" xfId="0" applyNumberFormat="1" applyFont="1" applyFill="1" applyBorder="1" applyAlignment="1">
      <alignment horizontal="center" vertical="center"/>
    </xf>
    <xf numFmtId="1" fontId="8" fillId="40" borderId="16" xfId="0" applyNumberFormat="1" applyFont="1" applyFill="1" applyBorder="1" applyAlignment="1">
      <alignment horizontal="center" vertical="center"/>
    </xf>
    <xf numFmtId="1" fontId="8" fillId="40" borderId="16" xfId="0" applyNumberFormat="1" applyFont="1" applyFill="1" applyBorder="1" applyAlignment="1">
      <alignment horizontal="center" vertical="center" wrapText="1"/>
    </xf>
    <xf numFmtId="1" fontId="8" fillId="40" borderId="18" xfId="0" applyNumberFormat="1" applyFont="1" applyFill="1" applyBorder="1" applyAlignment="1">
      <alignment horizontal="center" vertical="center" wrapText="1"/>
    </xf>
    <xf numFmtId="0" fontId="7" fillId="42" borderId="19" xfId="0" applyFont="1" applyFill="1" applyBorder="1" applyAlignment="1">
      <alignment vertical="center"/>
    </xf>
    <xf numFmtId="0" fontId="7" fillId="42" borderId="20" xfId="0" applyFont="1" applyFill="1" applyBorder="1" applyAlignment="1">
      <alignment vertical="center"/>
    </xf>
    <xf numFmtId="178" fontId="70" fillId="42" borderId="21" xfId="0" applyNumberFormat="1" applyFont="1" applyFill="1" applyBorder="1" applyAlignment="1">
      <alignment horizontal="center" vertical="center"/>
    </xf>
    <xf numFmtId="0" fontId="70" fillId="42" borderId="19" xfId="0" applyFont="1" applyFill="1" applyBorder="1" applyAlignment="1">
      <alignment vertical="center"/>
    </xf>
    <xf numFmtId="178" fontId="3" fillId="43" borderId="22" xfId="0" applyNumberFormat="1" applyFont="1" applyFill="1" applyBorder="1" applyAlignment="1">
      <alignment horizontal="center" vertical="center"/>
    </xf>
    <xf numFmtId="0" fontId="70" fillId="42" borderId="2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2" fontId="11" fillId="37" borderId="14" xfId="0" applyNumberFormat="1" applyFont="1" applyFill="1" applyBorder="1" applyAlignment="1" applyProtection="1">
      <alignment horizontal="center" vertical="center"/>
      <protection locked="0"/>
    </xf>
    <xf numFmtId="182" fontId="11" fillId="38" borderId="14" xfId="0" applyNumberFormat="1" applyFont="1" applyFill="1" applyBorder="1" applyAlignment="1" applyProtection="1">
      <alignment horizontal="center" vertical="center"/>
      <protection locked="0"/>
    </xf>
    <xf numFmtId="182" fontId="1" fillId="36" borderId="14" xfId="0" applyNumberFormat="1" applyFont="1" applyFill="1" applyBorder="1" applyAlignment="1">
      <alignment horizontal="center" vertical="center"/>
    </xf>
    <xf numFmtId="183" fontId="71" fillId="44" borderId="28" xfId="47" applyNumberFormat="1" applyFont="1" applyFill="1" applyBorder="1" applyAlignment="1">
      <alignment horizontal="right" vertical="center"/>
    </xf>
    <xf numFmtId="183" fontId="6" fillId="40" borderId="28" xfId="47" applyNumberFormat="1" applyFont="1" applyFill="1" applyBorder="1" applyAlignment="1">
      <alignment horizontal="right" vertical="center"/>
    </xf>
    <xf numFmtId="183" fontId="6" fillId="40" borderId="14" xfId="47" applyNumberFormat="1" applyFont="1" applyFill="1" applyBorder="1" applyAlignment="1">
      <alignment horizontal="right" vertical="center"/>
    </xf>
    <xf numFmtId="183" fontId="1" fillId="0" borderId="14" xfId="0" applyNumberFormat="1" applyFont="1" applyBorder="1" applyAlignment="1">
      <alignment horizontal="center" vertical="center"/>
    </xf>
    <xf numFmtId="183" fontId="1" fillId="0" borderId="29" xfId="0" applyNumberFormat="1" applyFont="1" applyBorder="1" applyAlignment="1">
      <alignment horizontal="center" vertical="center"/>
    </xf>
    <xf numFmtId="183" fontId="6" fillId="40" borderId="29" xfId="47" applyNumberFormat="1" applyFont="1" applyFill="1" applyBorder="1" applyAlignment="1">
      <alignment horizontal="right" vertical="center"/>
    </xf>
    <xf numFmtId="183" fontId="71" fillId="45" borderId="14" xfId="47" applyNumberFormat="1" applyFont="1" applyFill="1" applyBorder="1" applyAlignment="1">
      <alignment horizontal="right" vertical="center"/>
    </xf>
    <xf numFmtId="0" fontId="68" fillId="42" borderId="19" xfId="0" applyFont="1" applyFill="1" applyBorder="1" applyAlignment="1">
      <alignment vertical="center"/>
    </xf>
    <xf numFmtId="183" fontId="71" fillId="40" borderId="14" xfId="47" applyNumberFormat="1" applyFont="1" applyFill="1" applyBorder="1" applyAlignment="1">
      <alignment horizontal="right" vertical="center"/>
    </xf>
    <xf numFmtId="183" fontId="71" fillId="40" borderId="29" xfId="47" applyNumberFormat="1" applyFont="1" applyFill="1" applyBorder="1" applyAlignment="1">
      <alignment horizontal="right" vertical="center"/>
    </xf>
    <xf numFmtId="183" fontId="0" fillId="0" borderId="22" xfId="0" applyNumberFormat="1" applyBorder="1" applyAlignment="1">
      <alignment/>
    </xf>
    <xf numFmtId="183" fontId="0" fillId="9" borderId="22" xfId="0" applyNumberFormat="1" applyFill="1" applyBorder="1" applyAlignment="1">
      <alignment/>
    </xf>
    <xf numFmtId="0" fontId="14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2" fontId="8" fillId="40" borderId="30" xfId="0" applyNumberFormat="1" applyFont="1" applyFill="1" applyBorder="1" applyAlignment="1">
      <alignment horizontal="left" vertical="center" wrapText="1"/>
    </xf>
    <xf numFmtId="2" fontId="8" fillId="4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horizontal="left" vertical="center" wrapText="1"/>
      <protection/>
    </xf>
    <xf numFmtId="0" fontId="39" fillId="10" borderId="31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46" borderId="14" xfId="0" applyFont="1" applyFill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6" fillId="46" borderId="2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vertical="center" textRotation="90"/>
    </xf>
    <xf numFmtId="176" fontId="12" fillId="47" borderId="22" xfId="0" applyNumberFormat="1" applyFont="1" applyFill="1" applyBorder="1" applyAlignment="1">
      <alignment horizontal="left" vertical="center"/>
    </xf>
    <xf numFmtId="0" fontId="12" fillId="47" borderId="24" xfId="0" applyFont="1" applyFill="1" applyBorder="1" applyAlignment="1">
      <alignment horizontal="left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24" xfId="0" applyFont="1" applyFill="1" applyBorder="1" applyAlignment="1">
      <alignment horizontal="center" vertical="center"/>
    </xf>
    <xf numFmtId="176" fontId="12" fillId="47" borderId="24" xfId="0" applyNumberFormat="1" applyFont="1" applyFill="1" applyBorder="1" applyAlignment="1">
      <alignment horizontal="left" vertical="center"/>
    </xf>
    <xf numFmtId="0" fontId="12" fillId="48" borderId="14" xfId="0" applyFont="1" applyFill="1" applyBorder="1" applyAlignment="1">
      <alignment horizontal="center" vertical="center"/>
    </xf>
    <xf numFmtId="0" fontId="6" fillId="46" borderId="34" xfId="0" applyFont="1" applyFill="1" applyBorder="1" applyAlignment="1">
      <alignment horizontal="center" vertical="center" wrapText="1"/>
    </xf>
    <xf numFmtId="0" fontId="6" fillId="46" borderId="28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left"/>
    </xf>
    <xf numFmtId="178" fontId="3" fillId="39" borderId="22" xfId="0" applyNumberFormat="1" applyFont="1" applyFill="1" applyBorder="1" applyAlignment="1">
      <alignment horizontal="center" vertical="center"/>
    </xf>
    <xf numFmtId="178" fontId="3" fillId="39" borderId="24" xfId="0" applyNumberFormat="1" applyFont="1" applyFill="1" applyBorder="1" applyAlignment="1">
      <alignment horizontal="center" vertical="center"/>
    </xf>
    <xf numFmtId="178" fontId="3" fillId="39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left"/>
    </xf>
    <xf numFmtId="178" fontId="3" fillId="39" borderId="14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/>
    </xf>
    <xf numFmtId="0" fontId="10" fillId="35" borderId="0" xfId="0" applyFont="1" applyFill="1" applyAlignment="1">
      <alignment horizontal="center" vertical="center" wrapText="1"/>
    </xf>
    <xf numFmtId="176" fontId="12" fillId="49" borderId="22" xfId="0" applyNumberFormat="1" applyFont="1" applyFill="1" applyBorder="1" applyAlignment="1">
      <alignment horizontal="left" vertical="center"/>
    </xf>
    <xf numFmtId="176" fontId="12" fillId="49" borderId="24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9" fillId="50" borderId="14" xfId="0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73">
    <dxf>
      <font>
        <color rgb="FFFFFFFF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ill>
        <patternFill>
          <bgColor rgb="FFFFFF00"/>
        </patternFill>
      </fill>
    </dxf>
    <dxf>
      <font>
        <color rgb="FFFFFFFF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  <dxf>
      <font>
        <color rgb="FFFFFFFF"/>
      </font>
    </dxf>
    <dxf>
      <fill>
        <patternFill>
          <bgColor rgb="FFFFFF00"/>
        </patternFill>
      </fill>
    </dxf>
    <dxf>
      <fill>
        <patternFill patternType="solid">
          <fgColor indexed="26"/>
          <bgColor indexed="43"/>
        </patternFill>
      </fill>
    </dxf>
    <dxf>
      <font>
        <b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23</xdr:row>
      <xdr:rowOff>200025</xdr:rowOff>
    </xdr:from>
    <xdr:to>
      <xdr:col>10</xdr:col>
      <xdr:colOff>619125</xdr:colOff>
      <xdr:row>30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5267325"/>
          <a:ext cx="32289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26</xdr:row>
      <xdr:rowOff>209550</xdr:rowOff>
    </xdr:from>
    <xdr:to>
      <xdr:col>9</xdr:col>
      <xdr:colOff>542925</xdr:colOff>
      <xdr:row>27</xdr:row>
      <xdr:rowOff>104775</xdr:rowOff>
    </xdr:to>
    <xdr:sp>
      <xdr:nvSpPr>
        <xdr:cNvPr id="2" name="Connecteur droit avec flèche 5"/>
        <xdr:cNvSpPr>
          <a:spLocks/>
        </xdr:cNvSpPr>
      </xdr:nvSpPr>
      <xdr:spPr>
        <a:xfrm>
          <a:off x="4610100" y="6000750"/>
          <a:ext cx="2809875" cy="200025"/>
        </a:xfrm>
        <a:prstGeom prst="straightConnector1">
          <a:avLst/>
        </a:prstGeom>
        <a:noFill/>
        <a:ln w="2222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428625</xdr:colOff>
      <xdr:row>0</xdr:row>
      <xdr:rowOff>266700</xdr:rowOff>
    </xdr:from>
    <xdr:to>
      <xdr:col>2</xdr:col>
      <xdr:colOff>133350</xdr:colOff>
      <xdr:row>0</xdr:row>
      <xdr:rowOff>1057275</xdr:rowOff>
    </xdr:to>
    <xdr:pic>
      <xdr:nvPicPr>
        <xdr:cNvPr id="3" name="Image 4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6670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342900</xdr:rowOff>
    </xdr:from>
    <xdr:to>
      <xdr:col>5</xdr:col>
      <xdr:colOff>600075</xdr:colOff>
      <xdr:row>0</xdr:row>
      <xdr:rowOff>1057275</xdr:rowOff>
    </xdr:to>
    <xdr:pic>
      <xdr:nvPicPr>
        <xdr:cNvPr id="4" name="Image 5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3429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</xdr:row>
      <xdr:rowOff>285750</xdr:rowOff>
    </xdr:from>
    <xdr:to>
      <xdr:col>1</xdr:col>
      <xdr:colOff>1543050</xdr:colOff>
      <xdr:row>3</xdr:row>
      <xdr:rowOff>161925</xdr:rowOff>
    </xdr:to>
    <xdr:pic>
      <xdr:nvPicPr>
        <xdr:cNvPr id="3" name="Image 4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47625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</xdr:row>
      <xdr:rowOff>257175</xdr:rowOff>
    </xdr:from>
    <xdr:to>
      <xdr:col>1</xdr:col>
      <xdr:colOff>1543050</xdr:colOff>
      <xdr:row>3</xdr:row>
      <xdr:rowOff>123825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4476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</xdr:row>
      <xdr:rowOff>161925</xdr:rowOff>
    </xdr:from>
    <xdr:to>
      <xdr:col>2</xdr:col>
      <xdr:colOff>133350</xdr:colOff>
      <xdr:row>3</xdr:row>
      <xdr:rowOff>28575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352425"/>
          <a:ext cx="933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1</xdr:row>
      <xdr:rowOff>266700</xdr:rowOff>
    </xdr:from>
    <xdr:to>
      <xdr:col>2</xdr:col>
      <xdr:colOff>47625</xdr:colOff>
      <xdr:row>3</xdr:row>
      <xdr:rowOff>142875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4572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</xdr:row>
      <xdr:rowOff>219075</xdr:rowOff>
    </xdr:from>
    <xdr:to>
      <xdr:col>1</xdr:col>
      <xdr:colOff>1495425</xdr:colOff>
      <xdr:row>3</xdr:row>
      <xdr:rowOff>95250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4095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790575</xdr:rowOff>
    </xdr:to>
    <xdr:pic>
      <xdr:nvPicPr>
        <xdr:cNvPr id="1" name="Image 1" descr="cid:OUHWSJRPRSLH.IMAGE_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0</xdr:row>
      <xdr:rowOff>85725</xdr:rowOff>
    </xdr:from>
    <xdr:to>
      <xdr:col>1</xdr:col>
      <xdr:colOff>2019300</xdr:colOff>
      <xdr:row>0</xdr:row>
      <xdr:rowOff>800100</xdr:rowOff>
    </xdr:to>
    <xdr:pic>
      <xdr:nvPicPr>
        <xdr:cNvPr id="2" name="Image 2" descr="image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857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0</xdr:col>
      <xdr:colOff>1152525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133350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238125</xdr:rowOff>
    </xdr:from>
    <xdr:to>
      <xdr:col>1</xdr:col>
      <xdr:colOff>1371600</xdr:colOff>
      <xdr:row>3</xdr:row>
      <xdr:rowOff>114300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4286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1</xdr:row>
      <xdr:rowOff>266700</xdr:rowOff>
    </xdr:from>
    <xdr:to>
      <xdr:col>2</xdr:col>
      <xdr:colOff>66675</xdr:colOff>
      <xdr:row>3</xdr:row>
      <xdr:rowOff>142875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4572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</xdr:row>
      <xdr:rowOff>257175</xdr:rowOff>
    </xdr:from>
    <xdr:to>
      <xdr:col>1</xdr:col>
      <xdr:colOff>1562100</xdr:colOff>
      <xdr:row>3</xdr:row>
      <xdr:rowOff>123825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44767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</xdr:row>
      <xdr:rowOff>266700</xdr:rowOff>
    </xdr:from>
    <xdr:to>
      <xdr:col>1</xdr:col>
      <xdr:colOff>1495425</xdr:colOff>
      <xdr:row>3</xdr:row>
      <xdr:rowOff>142875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457200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</xdr:row>
      <xdr:rowOff>238125</xdr:rowOff>
    </xdr:from>
    <xdr:to>
      <xdr:col>1</xdr:col>
      <xdr:colOff>1524000</xdr:colOff>
      <xdr:row>3</xdr:row>
      <xdr:rowOff>114300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4286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</xdr:row>
      <xdr:rowOff>219075</xdr:rowOff>
    </xdr:from>
    <xdr:to>
      <xdr:col>1</xdr:col>
      <xdr:colOff>1543050</xdr:colOff>
      <xdr:row>3</xdr:row>
      <xdr:rowOff>95250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40957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3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</xdr:row>
      <xdr:rowOff>190500</xdr:rowOff>
    </xdr:from>
    <xdr:to>
      <xdr:col>2</xdr:col>
      <xdr:colOff>85725</xdr:colOff>
      <xdr:row>3</xdr:row>
      <xdr:rowOff>66675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3810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209550</xdr:colOff>
      <xdr:row>2</xdr:row>
      <xdr:rowOff>304800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6225"/>
          <a:ext cx="1076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85725</xdr:rowOff>
    </xdr:from>
    <xdr:to>
      <xdr:col>1</xdr:col>
      <xdr:colOff>361950</xdr:colOff>
      <xdr:row>3</xdr:row>
      <xdr:rowOff>38100</xdr:rowOff>
    </xdr:to>
    <xdr:pic>
      <xdr:nvPicPr>
        <xdr:cNvPr id="2" name="Image 2" descr="cid:OUHWSJRPRSLH.IMAGE_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76225"/>
          <a:ext cx="1228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</xdr:row>
      <xdr:rowOff>238125</xdr:rowOff>
    </xdr:from>
    <xdr:to>
      <xdr:col>1</xdr:col>
      <xdr:colOff>1524000</xdr:colOff>
      <xdr:row>3</xdr:row>
      <xdr:rowOff>114300</xdr:rowOff>
    </xdr:to>
    <xdr:pic>
      <xdr:nvPicPr>
        <xdr:cNvPr id="3" name="Image 3" descr="image0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3050" y="428625"/>
          <a:ext cx="923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SheetLayoutView="100" zoomScalePageLayoutView="0" workbookViewId="0" topLeftCell="A1">
      <selection activeCell="E36" sqref="E36"/>
    </sheetView>
  </sheetViews>
  <sheetFormatPr defaultColWidth="11.421875" defaultRowHeight="12.75"/>
  <cols>
    <col min="1" max="3" width="11.421875" style="35" customWidth="1"/>
    <col min="4" max="4" width="3.57421875" style="35" bestFit="1" customWidth="1"/>
    <col min="5" max="5" width="5.00390625" style="35" bestFit="1" customWidth="1"/>
    <col min="6" max="6" width="10.8515625" style="35" bestFit="1" customWidth="1"/>
    <col min="7" max="7" width="17.00390625" style="35" customWidth="1"/>
    <col min="8" max="8" width="21.00390625" style="35" bestFit="1" customWidth="1"/>
    <col min="9" max="16384" width="11.421875" style="35" customWidth="1"/>
  </cols>
  <sheetData>
    <row r="1" ht="99.75" customHeight="1">
      <c r="A1" s="33"/>
    </row>
    <row r="3" spans="1:11" ht="12.75" customHeight="1">
      <c r="A3" s="94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2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ht="12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ht="12.75">
      <c r="A7" s="36"/>
    </row>
    <row r="8" spans="1:14" ht="12.75" customHeight="1">
      <c r="A8" s="94" t="s">
        <v>32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37"/>
      <c r="M8" s="37"/>
      <c r="N8" s="37"/>
    </row>
    <row r="9" spans="1:14" ht="12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37"/>
      <c r="M9" s="37"/>
      <c r="N9" s="37"/>
    </row>
    <row r="10" spans="1:11" ht="12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3" spans="1:11" ht="12.75" customHeight="1">
      <c r="A13" s="94" t="s">
        <v>47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ht="12.75" customHeight="1"/>
    <row r="15" spans="1:11" ht="12.75" customHeight="1">
      <c r="A15" s="99" t="s">
        <v>28</v>
      </c>
      <c r="B15" s="99"/>
      <c r="C15" s="99"/>
      <c r="D15" s="99"/>
      <c r="E15" s="99"/>
      <c r="F15" s="44"/>
      <c r="G15" s="95" t="s">
        <v>46</v>
      </c>
      <c r="H15" s="95"/>
      <c r="I15" s="95"/>
      <c r="J15" s="95"/>
      <c r="K15" s="95"/>
    </row>
    <row r="16" spans="7:11" ht="12.75" customHeight="1">
      <c r="G16" s="95"/>
      <c r="H16" s="95"/>
      <c r="I16" s="95"/>
      <c r="J16" s="95"/>
      <c r="K16" s="95"/>
    </row>
    <row r="17" spans="1:10" ht="15.75">
      <c r="A17" s="99" t="s">
        <v>3</v>
      </c>
      <c r="B17" s="99"/>
      <c r="C17" s="99"/>
      <c r="D17" s="99"/>
      <c r="E17" s="99"/>
      <c r="F17" s="101"/>
      <c r="G17" s="101"/>
      <c r="H17" s="101"/>
      <c r="I17" s="101"/>
      <c r="J17" s="101"/>
    </row>
    <row r="18" spans="1:10" ht="15.75">
      <c r="A18" s="99" t="s">
        <v>49</v>
      </c>
      <c r="B18" s="99"/>
      <c r="C18" s="99"/>
      <c r="D18" s="99"/>
      <c r="E18" s="99"/>
      <c r="F18" s="101"/>
      <c r="G18" s="101"/>
      <c r="H18" s="101"/>
      <c r="I18" s="101"/>
      <c r="J18" s="101"/>
    </row>
    <row r="19" spans="1:10" ht="15.75">
      <c r="A19" s="99" t="s">
        <v>4</v>
      </c>
      <c r="B19" s="99"/>
      <c r="C19" s="99"/>
      <c r="D19" s="99"/>
      <c r="E19" s="99"/>
      <c r="F19" s="101"/>
      <c r="G19" s="101"/>
      <c r="H19" s="101"/>
      <c r="I19" s="101"/>
      <c r="J19" s="101"/>
    </row>
    <row r="20" spans="1:10" ht="15.75">
      <c r="A20" s="99" t="s">
        <v>5</v>
      </c>
      <c r="B20" s="99"/>
      <c r="C20" s="99"/>
      <c r="D20" s="99"/>
      <c r="E20" s="99"/>
      <c r="F20" s="101"/>
      <c r="G20" s="101"/>
      <c r="H20" s="101"/>
      <c r="I20" s="101"/>
      <c r="J20" s="101"/>
    </row>
    <row r="21" spans="1:10" ht="15.75">
      <c r="A21" s="99" t="s">
        <v>6</v>
      </c>
      <c r="B21" s="99"/>
      <c r="C21" s="99"/>
      <c r="D21" s="99"/>
      <c r="E21" s="99"/>
      <c r="F21" s="101"/>
      <c r="G21" s="101"/>
      <c r="H21" s="101"/>
      <c r="I21" s="101"/>
      <c r="J21" s="101"/>
    </row>
    <row r="23" spans="1:11" ht="16.5" customHeight="1">
      <c r="A23" s="94" t="s">
        <v>29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ht="16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2" ht="16.5" customHeight="1">
      <c r="A25" s="38"/>
      <c r="B25" s="40"/>
    </row>
    <row r="26" spans="1:7" ht="24" customHeight="1">
      <c r="A26" s="38"/>
      <c r="B26" s="40"/>
      <c r="E26" s="100" t="s">
        <v>30</v>
      </c>
      <c r="F26" s="100"/>
      <c r="G26" s="100"/>
    </row>
    <row r="27" spans="2:7" ht="24" customHeight="1">
      <c r="B27" s="39"/>
      <c r="E27" s="100"/>
      <c r="F27" s="100"/>
      <c r="G27" s="100"/>
    </row>
    <row r="28" spans="5:7" ht="24" customHeight="1">
      <c r="E28" s="100"/>
      <c r="F28" s="100"/>
      <c r="G28" s="100"/>
    </row>
    <row r="29" ht="12.75"/>
    <row r="30" ht="12.75"/>
    <row r="31" ht="12.75"/>
    <row r="32" spans="1:11" ht="40.5" customHeight="1">
      <c r="A32" s="96" t="s">
        <v>15</v>
      </c>
      <c r="B32" s="96"/>
      <c r="C32" s="96"/>
      <c r="D32" s="96"/>
      <c r="E32" s="96"/>
      <c r="F32" s="54"/>
      <c r="G32" s="97" t="s">
        <v>14</v>
      </c>
      <c r="H32" s="98"/>
      <c r="I32" s="98"/>
      <c r="J32" s="98"/>
      <c r="K32" s="98"/>
    </row>
    <row r="34" ht="15.75">
      <c r="G34" s="41"/>
    </row>
    <row r="38" ht="15.75">
      <c r="G38" s="42"/>
    </row>
    <row r="42" spans="7:16" ht="15.75">
      <c r="G42" s="94"/>
      <c r="H42" s="94"/>
      <c r="I42" s="94"/>
      <c r="J42" s="94"/>
      <c r="K42" s="94"/>
      <c r="L42" s="34"/>
      <c r="M42" s="34"/>
      <c r="N42" s="34"/>
      <c r="O42" s="34"/>
      <c r="P42" s="34"/>
    </row>
    <row r="43" spans="7:16" ht="12.75" customHeight="1">
      <c r="G43" s="94"/>
      <c r="H43" s="94"/>
      <c r="I43" s="94"/>
      <c r="J43" s="94"/>
      <c r="K43" s="94"/>
      <c r="L43" s="34"/>
      <c r="M43" s="34"/>
      <c r="N43" s="34"/>
      <c r="O43" s="34"/>
      <c r="P43" s="34"/>
    </row>
  </sheetData>
  <sheetProtection formatCells="0" formatColumns="0" formatRows="0"/>
  <mergeCells count="20">
    <mergeCell ref="E26:G28"/>
    <mergeCell ref="G42:K43"/>
    <mergeCell ref="A15:E15"/>
    <mergeCell ref="F21:J21"/>
    <mergeCell ref="F20:J20"/>
    <mergeCell ref="F19:J19"/>
    <mergeCell ref="F18:J18"/>
    <mergeCell ref="F17:J17"/>
    <mergeCell ref="A17:E17"/>
    <mergeCell ref="A18:E18"/>
    <mergeCell ref="A13:K13"/>
    <mergeCell ref="G15:K16"/>
    <mergeCell ref="A3:K6"/>
    <mergeCell ref="A8:K11"/>
    <mergeCell ref="A23:K24"/>
    <mergeCell ref="A32:E32"/>
    <mergeCell ref="G32:K32"/>
    <mergeCell ref="A19:E19"/>
    <mergeCell ref="A20:E20"/>
    <mergeCell ref="A21:E21"/>
  </mergeCells>
  <dataValidations count="1">
    <dataValidation type="date" allowBlank="1" showInputMessage="1" showErrorMessage="1" errorTitle="Erreur dans votre saisie !" error="Merci de choisir une date entre le 01/01/2014 et le 31/12/2023,&#10;Ecrire la date de démarrage sous le format jj/mm/aaaa." sqref="F15">
      <formula1>40178</formula1>
      <formula2>43829</formula2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H42" sqref="H4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39</v>
      </c>
      <c r="M5" s="45" t="str">
        <f>IF(PJour=244,"M9",A12)</f>
        <v>M9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générales'!F15)+8,1)</f>
        <v>244</v>
      </c>
      <c r="X6" s="6">
        <f>DATE(YEAR('données générales'!F15),MONTH('données générales'!F15)+9,1)-1</f>
        <v>273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244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100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241</v>
      </c>
      <c r="B15" s="114">
        <f>PJour-WEEKDAY(PJour,3)</f>
        <v>241</v>
      </c>
      <c r="C15" s="14">
        <f>PJour-WEEKDAY(PJour,3)</f>
        <v>241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242</v>
      </c>
      <c r="B16" s="114">
        <f t="shared" si="0"/>
        <v>242</v>
      </c>
      <c r="C16" s="14">
        <f>C15+1</f>
        <v>242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243</v>
      </c>
      <c r="B17" s="114">
        <f t="shared" si="0"/>
        <v>243</v>
      </c>
      <c r="C17" s="14">
        <f t="shared" si="0"/>
        <v>243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244</v>
      </c>
      <c r="B18" s="114">
        <f t="shared" si="0"/>
        <v>244</v>
      </c>
      <c r="C18" s="14">
        <f t="shared" si="0"/>
        <v>244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245</v>
      </c>
      <c r="B19" s="114">
        <f t="shared" si="0"/>
        <v>245</v>
      </c>
      <c r="C19" s="14">
        <f t="shared" si="0"/>
        <v>245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246</v>
      </c>
      <c r="B20" s="132">
        <f t="shared" si="0"/>
        <v>246</v>
      </c>
      <c r="C20" s="16">
        <f t="shared" si="0"/>
        <v>246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247</v>
      </c>
      <c r="B21" s="132">
        <f t="shared" si="0"/>
        <v>247</v>
      </c>
      <c r="C21" s="16">
        <f>C20+1</f>
        <v>247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248</v>
      </c>
      <c r="B23" s="110"/>
      <c r="C23" s="14">
        <f>C21+1</f>
        <v>248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249</v>
      </c>
      <c r="B24" s="110"/>
      <c r="C24" s="14">
        <f aca="true" t="shared" si="2" ref="C24:C29">C23+1</f>
        <v>249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250</v>
      </c>
      <c r="B25" s="110"/>
      <c r="C25" s="14">
        <f t="shared" si="2"/>
        <v>250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251</v>
      </c>
      <c r="B26" s="110"/>
      <c r="C26" s="14">
        <f t="shared" si="2"/>
        <v>251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252</v>
      </c>
      <c r="B27" s="110"/>
      <c r="C27" s="14">
        <f t="shared" si="2"/>
        <v>252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253</v>
      </c>
      <c r="B28" s="110"/>
      <c r="C28" s="16">
        <f t="shared" si="2"/>
        <v>253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254</v>
      </c>
      <c r="B29" s="110"/>
      <c r="C29" s="16">
        <f t="shared" si="2"/>
        <v>254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255</v>
      </c>
      <c r="B31" s="110"/>
      <c r="C31" s="14">
        <f>C29+1</f>
        <v>255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256</v>
      </c>
      <c r="B32" s="110"/>
      <c r="C32" s="14">
        <f aca="true" t="shared" si="4" ref="C32:C37">C31+1</f>
        <v>256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257</v>
      </c>
      <c r="B33" s="110"/>
      <c r="C33" s="14">
        <f t="shared" si="4"/>
        <v>257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258</v>
      </c>
      <c r="B34" s="110"/>
      <c r="C34" s="14">
        <f t="shared" si="4"/>
        <v>258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259</v>
      </c>
      <c r="B35" s="110"/>
      <c r="C35" s="14">
        <f t="shared" si="4"/>
        <v>259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260</v>
      </c>
      <c r="B36" s="110"/>
      <c r="C36" s="16">
        <f t="shared" si="4"/>
        <v>260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261</v>
      </c>
      <c r="B37" s="110"/>
      <c r="C37" s="16">
        <f t="shared" si="4"/>
        <v>261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262</v>
      </c>
      <c r="B39" s="110"/>
      <c r="C39" s="14">
        <f>C37+1</f>
        <v>262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263</v>
      </c>
      <c r="B40" s="110"/>
      <c r="C40" s="14">
        <f aca="true" t="shared" si="7" ref="C40:C45">C39+1</f>
        <v>263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264</v>
      </c>
      <c r="B41" s="110"/>
      <c r="C41" s="14">
        <f t="shared" si="7"/>
        <v>264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265</v>
      </c>
      <c r="B42" s="110"/>
      <c r="C42" s="14">
        <f t="shared" si="7"/>
        <v>265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266</v>
      </c>
      <c r="B43" s="110"/>
      <c r="C43" s="14">
        <f t="shared" si="7"/>
        <v>266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267</v>
      </c>
      <c r="B44" s="110"/>
      <c r="C44" s="16">
        <f t="shared" si="7"/>
        <v>267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268</v>
      </c>
      <c r="B45" s="110"/>
      <c r="C45" s="16">
        <f t="shared" si="7"/>
        <v>268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269</v>
      </c>
      <c r="B47" s="110"/>
      <c r="C47" s="14">
        <f>C45+1</f>
        <v>269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270</v>
      </c>
      <c r="B48" s="110"/>
      <c r="C48" s="14">
        <f aca="true" t="shared" si="10" ref="C48:C53">C47+1</f>
        <v>270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271</v>
      </c>
      <c r="B49" s="110"/>
      <c r="C49" s="14">
        <f t="shared" si="10"/>
        <v>271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272</v>
      </c>
      <c r="B50" s="110"/>
      <c r="C50" s="14">
        <f t="shared" si="10"/>
        <v>272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273</v>
      </c>
      <c r="B51" s="110"/>
      <c r="C51" s="14">
        <f t="shared" si="10"/>
        <v>273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274</v>
      </c>
      <c r="B52" s="110"/>
      <c r="C52" s="14">
        <f t="shared" si="10"/>
        <v>274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275</v>
      </c>
      <c r="B53" s="110"/>
      <c r="C53" s="14">
        <f t="shared" si="10"/>
        <v>275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276</v>
      </c>
      <c r="B55" s="110"/>
      <c r="C55" s="14">
        <f>C53+1</f>
        <v>276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277</v>
      </c>
      <c r="B56" s="110"/>
      <c r="C56" s="14">
        <f aca="true" t="shared" si="13" ref="C56:C61">C55+1</f>
        <v>277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278</v>
      </c>
      <c r="B57" s="110"/>
      <c r="C57" s="14">
        <f t="shared" si="13"/>
        <v>278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279</v>
      </c>
      <c r="B58" s="110"/>
      <c r="C58" s="14">
        <f t="shared" si="13"/>
        <v>279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280</v>
      </c>
      <c r="B59" s="110"/>
      <c r="C59" s="14">
        <f t="shared" si="13"/>
        <v>280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281</v>
      </c>
      <c r="B60" s="110"/>
      <c r="C60" s="14">
        <f t="shared" si="13"/>
        <v>281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282</v>
      </c>
      <c r="B61" s="110"/>
      <c r="C61" s="14">
        <f t="shared" si="13"/>
        <v>282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Septembre 1904 : total des heures sur l'opération</v>
      </c>
      <c r="B63" s="119"/>
      <c r="C63" s="120"/>
      <c r="D63" s="32">
        <f aca="true" t="shared" si="14" ref="D63:I63">SUM(D62,D54,D46,D38,D30,D22)</f>
        <v>0</v>
      </c>
      <c r="E63" s="32">
        <f t="shared" si="14"/>
        <v>0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Septembre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28" dxfId="7" operator="notBetween" stopIfTrue="1">
      <formula>PJour</formula>
      <formula>DJour</formula>
    </cfRule>
    <cfRule type="cellIs" priority="29" dxfId="6" operator="equal" stopIfTrue="1">
      <formula>TODAY()</formula>
    </cfRule>
  </conditionalFormatting>
  <conditionalFormatting sqref="D20 D46 D38">
    <cfRule type="expression" priority="13" dxfId="3" stopIfTrue="1">
      <formula>$J20="Jour de l'An"</formula>
    </cfRule>
  </conditionalFormatting>
  <conditionalFormatting sqref="D21:D22">
    <cfRule type="expression" priority="12" dxfId="3" stopIfTrue="1">
      <formula>$J21="Jour de l'An"</formula>
    </cfRule>
  </conditionalFormatting>
  <conditionalFormatting sqref="D28">
    <cfRule type="expression" priority="11" dxfId="3" stopIfTrue="1">
      <formula>$J28="Jour de l'An"</formula>
    </cfRule>
  </conditionalFormatting>
  <conditionalFormatting sqref="D29:D30">
    <cfRule type="expression" priority="10" dxfId="3" stopIfTrue="1">
      <formula>$J29="Jour de l'An"</formula>
    </cfRule>
  </conditionalFormatting>
  <conditionalFormatting sqref="D36">
    <cfRule type="expression" priority="9" dxfId="3" stopIfTrue="1">
      <formula>$J36="Jour de l'An"</formula>
    </cfRule>
  </conditionalFormatting>
  <conditionalFormatting sqref="D37">
    <cfRule type="expression" priority="8" dxfId="3" stopIfTrue="1">
      <formula>$J37="Jour de l'An"</formula>
    </cfRule>
  </conditionalFormatting>
  <conditionalFormatting sqref="D5:J6 D8:J10">
    <cfRule type="cellIs" priority="18" dxfId="0" operator="equal" stopIfTrue="1">
      <formula>0</formula>
    </cfRule>
  </conditionalFormatting>
  <conditionalFormatting sqref="C55:C61">
    <cfRule type="cellIs" priority="15" dxfId="7" operator="notBetween" stopIfTrue="1">
      <formula>PJour</formula>
      <formula>DJour</formula>
    </cfRule>
    <cfRule type="cellIs" priority="16" dxfId="6" operator="equal" stopIfTrue="1">
      <formula>TODAY()</formula>
    </cfRule>
  </conditionalFormatting>
  <conditionalFormatting sqref="E20:I22 E28:I30 E36:I38 E44:I46 E54:I54 E62:I62">
    <cfRule type="expression" priority="3" dxfId="3" stopIfTrue="1">
      <formula>$J20="Jour de l'An"</formula>
    </cfRule>
  </conditionalFormatting>
  <conditionalFormatting sqref="D44">
    <cfRule type="expression" priority="7" dxfId="3" stopIfTrue="1">
      <formula>$J44="Jour de l'An"</formula>
    </cfRule>
  </conditionalFormatting>
  <conditionalFormatting sqref="D45">
    <cfRule type="expression" priority="6" dxfId="3" stopIfTrue="1">
      <formula>$J45="Jour de l'An"</formula>
    </cfRule>
  </conditionalFormatting>
  <conditionalFormatting sqref="D54">
    <cfRule type="expression" priority="5" dxfId="3" stopIfTrue="1">
      <formula>$J54="Jour de l'An"</formula>
    </cfRule>
  </conditionalFormatting>
  <conditionalFormatting sqref="D62">
    <cfRule type="expression" priority="4" dxfId="3" stopIfTrue="1">
      <formula>$J62="Jour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82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38</v>
      </c>
      <c r="M5" s="45" t="str">
        <f>IF(PJour=274,"M10",A12)</f>
        <v>M10</v>
      </c>
      <c r="W5" s="2" t="s">
        <v>0</v>
      </c>
      <c r="X5" s="3" t="s">
        <v>1</v>
      </c>
    </row>
    <row r="6" spans="1:24" ht="18.75" thickBot="1">
      <c r="A6" s="129" t="s">
        <v>51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générales'!F15)+9,1)</f>
        <v>274</v>
      </c>
      <c r="X6" s="6">
        <f>DATE(YEAR('données générales'!F15),MONTH('données générales'!F15)+10,1)-1</f>
        <v>304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274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101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269</v>
      </c>
      <c r="B15" s="114">
        <f>PJour-WEEKDAY(PJour,3)</f>
        <v>269</v>
      </c>
      <c r="C15" s="14">
        <f>PJour-WEEKDAY(PJour,3)</f>
        <v>269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270</v>
      </c>
      <c r="B16" s="114">
        <f t="shared" si="0"/>
        <v>270</v>
      </c>
      <c r="C16" s="14">
        <f>C15+1</f>
        <v>270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271</v>
      </c>
      <c r="B17" s="114">
        <f t="shared" si="0"/>
        <v>271</v>
      </c>
      <c r="C17" s="14">
        <f t="shared" si="0"/>
        <v>271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272</v>
      </c>
      <c r="B18" s="114">
        <f t="shared" si="0"/>
        <v>272</v>
      </c>
      <c r="C18" s="14">
        <f t="shared" si="0"/>
        <v>272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273</v>
      </c>
      <c r="B19" s="114">
        <f t="shared" si="0"/>
        <v>273</v>
      </c>
      <c r="C19" s="14">
        <f t="shared" si="0"/>
        <v>273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274</v>
      </c>
      <c r="B20" s="132">
        <f t="shared" si="0"/>
        <v>274</v>
      </c>
      <c r="C20" s="16">
        <f t="shared" si="0"/>
        <v>274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275</v>
      </c>
      <c r="B21" s="132">
        <f t="shared" si="0"/>
        <v>275</v>
      </c>
      <c r="C21" s="16">
        <f>C20+1</f>
        <v>275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276</v>
      </c>
      <c r="B23" s="110"/>
      <c r="C23" s="14">
        <f>C21+1</f>
        <v>276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277</v>
      </c>
      <c r="B24" s="110"/>
      <c r="C24" s="14">
        <f aca="true" t="shared" si="2" ref="C24:C29">C23+1</f>
        <v>277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278</v>
      </c>
      <c r="B25" s="110"/>
      <c r="C25" s="14">
        <f t="shared" si="2"/>
        <v>278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279</v>
      </c>
      <c r="B26" s="110"/>
      <c r="C26" s="14">
        <f t="shared" si="2"/>
        <v>279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280</v>
      </c>
      <c r="B27" s="110"/>
      <c r="C27" s="14">
        <f t="shared" si="2"/>
        <v>280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281</v>
      </c>
      <c r="B28" s="110"/>
      <c r="C28" s="16">
        <f t="shared" si="2"/>
        <v>281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282</v>
      </c>
      <c r="B29" s="110"/>
      <c r="C29" s="16">
        <f t="shared" si="2"/>
        <v>282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283</v>
      </c>
      <c r="B31" s="110"/>
      <c r="C31" s="14">
        <f>C29+1</f>
        <v>283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284</v>
      </c>
      <c r="B32" s="110"/>
      <c r="C32" s="14">
        <f aca="true" t="shared" si="4" ref="C32:C37">C31+1</f>
        <v>284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285</v>
      </c>
      <c r="B33" s="110"/>
      <c r="C33" s="14">
        <f t="shared" si="4"/>
        <v>285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286</v>
      </c>
      <c r="B34" s="110"/>
      <c r="C34" s="14">
        <f t="shared" si="4"/>
        <v>286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287</v>
      </c>
      <c r="B35" s="110"/>
      <c r="C35" s="14">
        <f t="shared" si="4"/>
        <v>287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288</v>
      </c>
      <c r="B36" s="110"/>
      <c r="C36" s="16">
        <f t="shared" si="4"/>
        <v>288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289</v>
      </c>
      <c r="B37" s="110"/>
      <c r="C37" s="16">
        <f t="shared" si="4"/>
        <v>289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290</v>
      </c>
      <c r="B39" s="110"/>
      <c r="C39" s="14">
        <f>C37+1</f>
        <v>290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291</v>
      </c>
      <c r="B40" s="110"/>
      <c r="C40" s="14">
        <f aca="true" t="shared" si="7" ref="C40:C45">C39+1</f>
        <v>291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292</v>
      </c>
      <c r="B41" s="110"/>
      <c r="C41" s="14">
        <f t="shared" si="7"/>
        <v>292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293</v>
      </c>
      <c r="B42" s="110"/>
      <c r="C42" s="14">
        <f t="shared" si="7"/>
        <v>293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294</v>
      </c>
      <c r="B43" s="110"/>
      <c r="C43" s="14">
        <f t="shared" si="7"/>
        <v>294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295</v>
      </c>
      <c r="B44" s="110"/>
      <c r="C44" s="16">
        <f t="shared" si="7"/>
        <v>295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296</v>
      </c>
      <c r="B45" s="110"/>
      <c r="C45" s="16">
        <f t="shared" si="7"/>
        <v>296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297</v>
      </c>
      <c r="B47" s="110"/>
      <c r="C47" s="14">
        <f>C45+1</f>
        <v>297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298</v>
      </c>
      <c r="B48" s="110"/>
      <c r="C48" s="14">
        <f aca="true" t="shared" si="10" ref="C48:C53">C47+1</f>
        <v>298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299</v>
      </c>
      <c r="B49" s="110"/>
      <c r="C49" s="14">
        <f t="shared" si="10"/>
        <v>299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300</v>
      </c>
      <c r="B50" s="110"/>
      <c r="C50" s="14">
        <f t="shared" si="10"/>
        <v>300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301</v>
      </c>
      <c r="B51" s="110"/>
      <c r="C51" s="14">
        <f t="shared" si="10"/>
        <v>301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302</v>
      </c>
      <c r="B52" s="110"/>
      <c r="C52" s="14">
        <f t="shared" si="10"/>
        <v>302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303</v>
      </c>
      <c r="B53" s="110"/>
      <c r="C53" s="14">
        <f t="shared" si="10"/>
        <v>303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304</v>
      </c>
      <c r="B55" s="110"/>
      <c r="C55" s="14">
        <f>C53+1</f>
        <v>304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305</v>
      </c>
      <c r="B56" s="110"/>
      <c r="C56" s="14">
        <f aca="true" t="shared" si="13" ref="C56:C61">C55+1</f>
        <v>305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306</v>
      </c>
      <c r="B57" s="110"/>
      <c r="C57" s="14">
        <f t="shared" si="13"/>
        <v>306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307</v>
      </c>
      <c r="B58" s="110"/>
      <c r="C58" s="14">
        <f t="shared" si="13"/>
        <v>307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308</v>
      </c>
      <c r="B59" s="110"/>
      <c r="C59" s="14">
        <f t="shared" si="13"/>
        <v>308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309</v>
      </c>
      <c r="B60" s="110"/>
      <c r="C60" s="14">
        <f t="shared" si="13"/>
        <v>309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310</v>
      </c>
      <c r="B61" s="110"/>
      <c r="C61" s="14">
        <f t="shared" si="13"/>
        <v>310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Octobre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Octobre 20__</v>
      </c>
      <c r="B65" s="68" t="s">
        <v>87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47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48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48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4">
        <f>F63</f>
        <v>0</v>
      </c>
      <c r="G71" s="84"/>
      <c r="H71" s="84"/>
      <c r="I71" s="84"/>
      <c r="J71" s="49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49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49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55"/>
      <c r="K74" s="12"/>
    </row>
    <row r="77" spans="10:12" ht="15">
      <c r="J77" s="102" t="s">
        <v>91</v>
      </c>
      <c r="K77" s="103"/>
      <c r="L77" s="103"/>
    </row>
    <row r="78" spans="2:12" ht="15">
      <c r="B78" s="102" t="s">
        <v>90</v>
      </c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  <row r="82" spans="2:12" ht="15">
      <c r="B82" s="103"/>
      <c r="J82" s="103"/>
      <c r="K82" s="103"/>
      <c r="L82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7:L82"/>
    <mergeCell ref="B78:B82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18" dxfId="7" operator="notBetween" stopIfTrue="1">
      <formula>PJour</formula>
      <formula>DJour</formula>
    </cfRule>
    <cfRule type="cellIs" priority="19" dxfId="6" operator="equal" stopIfTrue="1">
      <formula>TODAY()</formula>
    </cfRule>
  </conditionalFormatting>
  <conditionalFormatting sqref="D5:J6 D8:J10">
    <cfRule type="cellIs" priority="8" dxfId="0" operator="equal" stopIfTrue="1">
      <formula>0</formula>
    </cfRule>
  </conditionalFormatting>
  <conditionalFormatting sqref="C55:C61">
    <cfRule type="cellIs" priority="5" dxfId="7" operator="notBetween" stopIfTrue="1">
      <formula>PJour</formula>
      <formula>DJour</formula>
    </cfRule>
    <cfRule type="cellIs" priority="6" dxfId="6" operator="equal" stopIfTrue="1">
      <formula>TODAY()</formula>
    </cfRule>
  </conditionalFormatting>
  <conditionalFormatting sqref="D20:I22 D28:I30 D36:I38 D44:I46 D54:I54 D62:I62">
    <cfRule type="expression" priority="3" dxfId="3" stopIfTrue="1">
      <formula>$J20="Jour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8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37</v>
      </c>
      <c r="M5" s="45" t="str">
        <f>IF(PJour=305,"M11",A12)</f>
        <v>M11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générales'!F15)+10,1)</f>
        <v>305</v>
      </c>
      <c r="X6" s="6">
        <f>DATE(YEAR('données générales'!F15),MONTH('données générales'!F15)+11,1)-1</f>
        <v>334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305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102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304</v>
      </c>
      <c r="B15" s="114">
        <f>PJour-WEEKDAY(PJour,3)</f>
        <v>304</v>
      </c>
      <c r="C15" s="14">
        <f>PJour-WEEKDAY(PJour,3)</f>
        <v>304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305</v>
      </c>
      <c r="B16" s="114">
        <f t="shared" si="0"/>
        <v>305</v>
      </c>
      <c r="C16" s="14">
        <f>C15+1</f>
        <v>305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306</v>
      </c>
      <c r="B17" s="114">
        <f t="shared" si="0"/>
        <v>306</v>
      </c>
      <c r="C17" s="14">
        <f t="shared" si="0"/>
        <v>306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307</v>
      </c>
      <c r="B18" s="114">
        <f t="shared" si="0"/>
        <v>307</v>
      </c>
      <c r="C18" s="14">
        <f t="shared" si="0"/>
        <v>307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308</v>
      </c>
      <c r="B19" s="114">
        <f t="shared" si="0"/>
        <v>308</v>
      </c>
      <c r="C19" s="14">
        <f t="shared" si="0"/>
        <v>308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309</v>
      </c>
      <c r="B20" s="132">
        <f t="shared" si="0"/>
        <v>309</v>
      </c>
      <c r="C20" s="16">
        <f t="shared" si="0"/>
        <v>309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310</v>
      </c>
      <c r="B21" s="132">
        <f t="shared" si="0"/>
        <v>310</v>
      </c>
      <c r="C21" s="16">
        <f>C20+1</f>
        <v>310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311</v>
      </c>
      <c r="B23" s="110"/>
      <c r="C23" s="14">
        <f>C21+1</f>
        <v>311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312</v>
      </c>
      <c r="B24" s="110"/>
      <c r="C24" s="14">
        <f aca="true" t="shared" si="2" ref="C24:C29">C23+1</f>
        <v>312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313</v>
      </c>
      <c r="B25" s="110"/>
      <c r="C25" s="14">
        <f t="shared" si="2"/>
        <v>313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314</v>
      </c>
      <c r="B26" s="110"/>
      <c r="C26" s="14">
        <f t="shared" si="2"/>
        <v>314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315</v>
      </c>
      <c r="B27" s="110"/>
      <c r="C27" s="14">
        <f t="shared" si="2"/>
        <v>315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316</v>
      </c>
      <c r="B28" s="110"/>
      <c r="C28" s="16">
        <f t="shared" si="2"/>
        <v>316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317</v>
      </c>
      <c r="B29" s="110"/>
      <c r="C29" s="16">
        <f t="shared" si="2"/>
        <v>317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318</v>
      </c>
      <c r="B31" s="110"/>
      <c r="C31" s="14">
        <f>C29+1</f>
        <v>318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319</v>
      </c>
      <c r="B32" s="110"/>
      <c r="C32" s="14">
        <f aca="true" t="shared" si="4" ref="C32:C37">C31+1</f>
        <v>319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320</v>
      </c>
      <c r="B33" s="110"/>
      <c r="C33" s="14">
        <f t="shared" si="4"/>
        <v>320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321</v>
      </c>
      <c r="B34" s="110"/>
      <c r="C34" s="14">
        <f t="shared" si="4"/>
        <v>321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322</v>
      </c>
      <c r="B35" s="110"/>
      <c r="C35" s="14">
        <f t="shared" si="4"/>
        <v>322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323</v>
      </c>
      <c r="B36" s="110"/>
      <c r="C36" s="16">
        <f t="shared" si="4"/>
        <v>323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324</v>
      </c>
      <c r="B37" s="110"/>
      <c r="C37" s="16">
        <f t="shared" si="4"/>
        <v>324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325</v>
      </c>
      <c r="B39" s="110"/>
      <c r="C39" s="14">
        <f>C37+1</f>
        <v>325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326</v>
      </c>
      <c r="B40" s="110"/>
      <c r="C40" s="14">
        <f aca="true" t="shared" si="7" ref="C40:C45">C39+1</f>
        <v>326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327</v>
      </c>
      <c r="B41" s="110"/>
      <c r="C41" s="14">
        <f t="shared" si="7"/>
        <v>327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328</v>
      </c>
      <c r="B42" s="110"/>
      <c r="C42" s="14">
        <f t="shared" si="7"/>
        <v>328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329</v>
      </c>
      <c r="B43" s="110"/>
      <c r="C43" s="14">
        <f t="shared" si="7"/>
        <v>329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330</v>
      </c>
      <c r="B44" s="110"/>
      <c r="C44" s="16">
        <f t="shared" si="7"/>
        <v>330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331</v>
      </c>
      <c r="B45" s="110"/>
      <c r="C45" s="16">
        <f t="shared" si="7"/>
        <v>331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332</v>
      </c>
      <c r="B47" s="110"/>
      <c r="C47" s="14">
        <f>C45+1</f>
        <v>332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333</v>
      </c>
      <c r="B48" s="110"/>
      <c r="C48" s="14">
        <f aca="true" t="shared" si="10" ref="C48:C53">C47+1</f>
        <v>333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334</v>
      </c>
      <c r="B49" s="110"/>
      <c r="C49" s="14">
        <f t="shared" si="10"/>
        <v>334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335</v>
      </c>
      <c r="B50" s="110"/>
      <c r="C50" s="14">
        <f t="shared" si="10"/>
        <v>335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336</v>
      </c>
      <c r="B51" s="110"/>
      <c r="C51" s="14">
        <f t="shared" si="10"/>
        <v>336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337</v>
      </c>
      <c r="B52" s="110"/>
      <c r="C52" s="14">
        <f t="shared" si="10"/>
        <v>337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338</v>
      </c>
      <c r="B53" s="110"/>
      <c r="C53" s="14">
        <f t="shared" si="10"/>
        <v>338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339</v>
      </c>
      <c r="B55" s="110"/>
      <c r="C55" s="14">
        <f>C53+1</f>
        <v>339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340</v>
      </c>
      <c r="B56" s="110"/>
      <c r="C56" s="14">
        <f aca="true" t="shared" si="13" ref="C56:C61">C55+1</f>
        <v>340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341</v>
      </c>
      <c r="B57" s="110"/>
      <c r="C57" s="14">
        <f t="shared" si="13"/>
        <v>341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342</v>
      </c>
      <c r="B58" s="110"/>
      <c r="C58" s="14">
        <f t="shared" si="13"/>
        <v>342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343</v>
      </c>
      <c r="B59" s="110"/>
      <c r="C59" s="14">
        <f t="shared" si="13"/>
        <v>343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344</v>
      </c>
      <c r="B60" s="110"/>
      <c r="C60" s="14">
        <f t="shared" si="13"/>
        <v>344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345</v>
      </c>
      <c r="B61" s="110"/>
      <c r="C61" s="14">
        <f t="shared" si="13"/>
        <v>345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Novembre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Novembre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18" dxfId="7" operator="notBetween" stopIfTrue="1">
      <formula>PJour</formula>
      <formula>DJour</formula>
    </cfRule>
    <cfRule type="cellIs" priority="19" dxfId="6" operator="equal" stopIfTrue="1">
      <formula>TODAY()</formula>
    </cfRule>
  </conditionalFormatting>
  <conditionalFormatting sqref="D5:J6 D8:J10">
    <cfRule type="cellIs" priority="8" dxfId="0" operator="equal" stopIfTrue="1">
      <formula>0</formula>
    </cfRule>
  </conditionalFormatting>
  <conditionalFormatting sqref="C55:C61">
    <cfRule type="cellIs" priority="5" dxfId="7" operator="notBetween" stopIfTrue="1">
      <formula>PJour</formula>
      <formula>DJour</formula>
    </cfRule>
    <cfRule type="cellIs" priority="6" dxfId="6" operator="equal" stopIfTrue="1">
      <formula>TODAY()</formula>
    </cfRule>
  </conditionalFormatting>
  <conditionalFormatting sqref="D20:I22 D28:I30 D36:I38 D44:I46 D54:I54 D62:I62">
    <cfRule type="expression" priority="3" dxfId="3" stopIfTrue="1">
      <formula>$J20="Jour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8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35</v>
      </c>
      <c r="M5" s="45" t="str">
        <f>IF(PJour=335,"M12",A12)</f>
        <v>M12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générales'!F15)+11,1)</f>
        <v>335</v>
      </c>
      <c r="X6" s="6">
        <f>DATE(YEAR('données générales'!F15),MONTH('données générales'!F15)+12,1)-1</f>
        <v>365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335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103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332</v>
      </c>
      <c r="B15" s="114">
        <f>PJour-WEEKDAY(PJour,3)</f>
        <v>332</v>
      </c>
      <c r="C15" s="14">
        <f>PJour-WEEKDAY(PJour,3)</f>
        <v>332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333</v>
      </c>
      <c r="B16" s="114">
        <f t="shared" si="0"/>
        <v>333</v>
      </c>
      <c r="C16" s="14">
        <f>C15+1</f>
        <v>333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334</v>
      </c>
      <c r="B17" s="114">
        <f t="shared" si="0"/>
        <v>334</v>
      </c>
      <c r="C17" s="14">
        <f t="shared" si="0"/>
        <v>334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335</v>
      </c>
      <c r="B18" s="114">
        <f t="shared" si="0"/>
        <v>335</v>
      </c>
      <c r="C18" s="14">
        <f t="shared" si="0"/>
        <v>335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336</v>
      </c>
      <c r="B19" s="114">
        <f t="shared" si="0"/>
        <v>336</v>
      </c>
      <c r="C19" s="14">
        <f t="shared" si="0"/>
        <v>336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337</v>
      </c>
      <c r="B20" s="132">
        <f t="shared" si="0"/>
        <v>337</v>
      </c>
      <c r="C20" s="16">
        <f t="shared" si="0"/>
        <v>337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338</v>
      </c>
      <c r="B21" s="132">
        <f t="shared" si="0"/>
        <v>338</v>
      </c>
      <c r="C21" s="16">
        <f>C20+1</f>
        <v>338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339</v>
      </c>
      <c r="B23" s="110"/>
      <c r="C23" s="14">
        <f>C21+1</f>
        <v>339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340</v>
      </c>
      <c r="B24" s="110"/>
      <c r="C24" s="14">
        <f aca="true" t="shared" si="2" ref="C24:C29">C23+1</f>
        <v>340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341</v>
      </c>
      <c r="B25" s="110"/>
      <c r="C25" s="14">
        <f t="shared" si="2"/>
        <v>341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342</v>
      </c>
      <c r="B26" s="110"/>
      <c r="C26" s="14">
        <f t="shared" si="2"/>
        <v>342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343</v>
      </c>
      <c r="B27" s="110"/>
      <c r="C27" s="14">
        <f t="shared" si="2"/>
        <v>343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344</v>
      </c>
      <c r="B28" s="110"/>
      <c r="C28" s="16">
        <f t="shared" si="2"/>
        <v>344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345</v>
      </c>
      <c r="B29" s="110"/>
      <c r="C29" s="16">
        <f t="shared" si="2"/>
        <v>345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346</v>
      </c>
      <c r="B31" s="110"/>
      <c r="C31" s="14">
        <f>C29+1</f>
        <v>346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347</v>
      </c>
      <c r="B32" s="110"/>
      <c r="C32" s="14">
        <f aca="true" t="shared" si="4" ref="C32:C37">C31+1</f>
        <v>347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348</v>
      </c>
      <c r="B33" s="110"/>
      <c r="C33" s="14">
        <f t="shared" si="4"/>
        <v>348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349</v>
      </c>
      <c r="B34" s="110"/>
      <c r="C34" s="14">
        <f t="shared" si="4"/>
        <v>349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350</v>
      </c>
      <c r="B35" s="110"/>
      <c r="C35" s="14">
        <f t="shared" si="4"/>
        <v>350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351</v>
      </c>
      <c r="B36" s="110"/>
      <c r="C36" s="16">
        <f t="shared" si="4"/>
        <v>351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352</v>
      </c>
      <c r="B37" s="110"/>
      <c r="C37" s="16">
        <f t="shared" si="4"/>
        <v>352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353</v>
      </c>
      <c r="B39" s="110"/>
      <c r="C39" s="14">
        <f>C37+1</f>
        <v>353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354</v>
      </c>
      <c r="B40" s="110"/>
      <c r="C40" s="14">
        <f aca="true" t="shared" si="7" ref="C40:C45">C39+1</f>
        <v>354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355</v>
      </c>
      <c r="B41" s="110"/>
      <c r="C41" s="14">
        <f t="shared" si="7"/>
        <v>355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356</v>
      </c>
      <c r="B42" s="110"/>
      <c r="C42" s="14">
        <f t="shared" si="7"/>
        <v>356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357</v>
      </c>
      <c r="B43" s="110"/>
      <c r="C43" s="14">
        <f t="shared" si="7"/>
        <v>357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358</v>
      </c>
      <c r="B44" s="110"/>
      <c r="C44" s="16">
        <f t="shared" si="7"/>
        <v>358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359</v>
      </c>
      <c r="B45" s="110"/>
      <c r="C45" s="16">
        <f t="shared" si="7"/>
        <v>359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360</v>
      </c>
      <c r="B47" s="110"/>
      <c r="C47" s="14">
        <f>C45+1</f>
        <v>360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361</v>
      </c>
      <c r="B48" s="110"/>
      <c r="C48" s="14">
        <f aca="true" t="shared" si="10" ref="C48:C53">C47+1</f>
        <v>361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362</v>
      </c>
      <c r="B49" s="110"/>
      <c r="C49" s="14">
        <f t="shared" si="10"/>
        <v>362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363</v>
      </c>
      <c r="B50" s="110"/>
      <c r="C50" s="14">
        <f t="shared" si="10"/>
        <v>363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364</v>
      </c>
      <c r="B51" s="110"/>
      <c r="C51" s="14">
        <f t="shared" si="10"/>
        <v>364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365</v>
      </c>
      <c r="B52" s="110"/>
      <c r="C52" s="14">
        <f t="shared" si="10"/>
        <v>365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366</v>
      </c>
      <c r="B53" s="110"/>
      <c r="C53" s="14">
        <f t="shared" si="10"/>
        <v>366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367</v>
      </c>
      <c r="B55" s="110"/>
      <c r="C55" s="14">
        <f>C53+1</f>
        <v>367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368</v>
      </c>
      <c r="B56" s="110"/>
      <c r="C56" s="14">
        <f aca="true" t="shared" si="13" ref="C56:C61">C55+1</f>
        <v>368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369</v>
      </c>
      <c r="B57" s="110"/>
      <c r="C57" s="14">
        <f t="shared" si="13"/>
        <v>369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370</v>
      </c>
      <c r="B58" s="110"/>
      <c r="C58" s="14">
        <f t="shared" si="13"/>
        <v>370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371</v>
      </c>
      <c r="B59" s="110"/>
      <c r="C59" s="14">
        <f t="shared" si="13"/>
        <v>371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372</v>
      </c>
      <c r="B60" s="110"/>
      <c r="C60" s="14">
        <f t="shared" si="13"/>
        <v>372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373</v>
      </c>
      <c r="B61" s="110"/>
      <c r="C61" s="14">
        <f t="shared" si="13"/>
        <v>373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Décembre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Décembre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18" dxfId="7" operator="notBetween" stopIfTrue="1">
      <formula>PJour</formula>
      <formula>DJour</formula>
    </cfRule>
    <cfRule type="cellIs" priority="19" dxfId="6" operator="equal" stopIfTrue="1">
      <formula>TODAY()</formula>
    </cfRule>
  </conditionalFormatting>
  <conditionalFormatting sqref="D5:J6 D8:J10">
    <cfRule type="cellIs" priority="8" dxfId="0" operator="equal" stopIfTrue="1">
      <formula>0</formula>
    </cfRule>
  </conditionalFormatting>
  <conditionalFormatting sqref="C55:C61">
    <cfRule type="cellIs" priority="5" dxfId="7" operator="notBetween" stopIfTrue="1">
      <formula>PJour</formula>
      <formula>DJour</formula>
    </cfRule>
    <cfRule type="cellIs" priority="6" dxfId="6" operator="equal" stopIfTrue="1">
      <formula>TODAY()</formula>
    </cfRule>
  </conditionalFormatting>
  <conditionalFormatting sqref="D20:I22 D28:I30 D36:I38 D44:I46 D54:I54 D62:I62">
    <cfRule type="expression" priority="3" dxfId="3" stopIfTrue="1">
      <formula>$J20="Jour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81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3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36</v>
      </c>
      <c r="M5" s="45" t="str">
        <f>IF(PJour=366,"M13",A12)</f>
        <v>M13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générales'!F15)+12,1)</f>
        <v>366</v>
      </c>
      <c r="X6" s="6">
        <f>DATE(YEAR('données générales'!F15),MONTH('données générales'!F15)+13,1)-1</f>
        <v>396</v>
      </c>
    </row>
    <row r="7" spans="1:23" ht="16.5">
      <c r="A7" s="22"/>
      <c r="B7" s="22"/>
      <c r="C7" s="22"/>
      <c r="D7" s="11"/>
      <c r="E7" s="11"/>
      <c r="F7" s="11"/>
      <c r="G7" s="11"/>
      <c r="H7" s="11"/>
      <c r="I7" s="11"/>
      <c r="K7" s="30"/>
      <c r="W7" s="1">
        <f>PJour</f>
        <v>366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104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360</v>
      </c>
      <c r="B15" s="114">
        <f>PJour-WEEKDAY(PJour,3)</f>
        <v>360</v>
      </c>
      <c r="C15" s="14">
        <f>PJour-WEEKDAY(PJour,3)</f>
        <v>360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361</v>
      </c>
      <c r="B16" s="114">
        <f t="shared" si="0"/>
        <v>361</v>
      </c>
      <c r="C16" s="14">
        <f>C15+1</f>
        <v>361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362</v>
      </c>
      <c r="B17" s="114">
        <f t="shared" si="0"/>
        <v>362</v>
      </c>
      <c r="C17" s="14">
        <f t="shared" si="0"/>
        <v>362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363</v>
      </c>
      <c r="B18" s="114">
        <f t="shared" si="0"/>
        <v>363</v>
      </c>
      <c r="C18" s="14">
        <f t="shared" si="0"/>
        <v>363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364</v>
      </c>
      <c r="B19" s="114">
        <f t="shared" si="0"/>
        <v>364</v>
      </c>
      <c r="C19" s="14">
        <f t="shared" si="0"/>
        <v>364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365</v>
      </c>
      <c r="B20" s="132">
        <f t="shared" si="0"/>
        <v>365</v>
      </c>
      <c r="C20" s="16">
        <f t="shared" si="0"/>
        <v>365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366</v>
      </c>
      <c r="B21" s="132">
        <f t="shared" si="0"/>
        <v>366</v>
      </c>
      <c r="C21" s="16">
        <f>C20+1</f>
        <v>366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367</v>
      </c>
      <c r="B23" s="110"/>
      <c r="C23" s="14">
        <f>C21+1</f>
        <v>367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368</v>
      </c>
      <c r="B24" s="110"/>
      <c r="C24" s="14">
        <f aca="true" t="shared" si="2" ref="C24:C29">C23+1</f>
        <v>368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369</v>
      </c>
      <c r="B25" s="110"/>
      <c r="C25" s="14">
        <f t="shared" si="2"/>
        <v>369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370</v>
      </c>
      <c r="B26" s="110"/>
      <c r="C26" s="14">
        <f t="shared" si="2"/>
        <v>370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371</v>
      </c>
      <c r="B27" s="110"/>
      <c r="C27" s="14">
        <f t="shared" si="2"/>
        <v>371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372</v>
      </c>
      <c r="B28" s="110"/>
      <c r="C28" s="16">
        <f t="shared" si="2"/>
        <v>372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373</v>
      </c>
      <c r="B29" s="110"/>
      <c r="C29" s="16">
        <f t="shared" si="2"/>
        <v>373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374</v>
      </c>
      <c r="B31" s="110"/>
      <c r="C31" s="14">
        <f>C29+1</f>
        <v>374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375</v>
      </c>
      <c r="B32" s="110"/>
      <c r="C32" s="14">
        <f aca="true" t="shared" si="4" ref="C32:C37">C31+1</f>
        <v>375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376</v>
      </c>
      <c r="B33" s="110"/>
      <c r="C33" s="14">
        <f t="shared" si="4"/>
        <v>376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377</v>
      </c>
      <c r="B34" s="110"/>
      <c r="C34" s="14">
        <f t="shared" si="4"/>
        <v>377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378</v>
      </c>
      <c r="B35" s="110"/>
      <c r="C35" s="14">
        <f t="shared" si="4"/>
        <v>378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379</v>
      </c>
      <c r="B36" s="110"/>
      <c r="C36" s="16">
        <f t="shared" si="4"/>
        <v>379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380</v>
      </c>
      <c r="B37" s="110"/>
      <c r="C37" s="16">
        <f t="shared" si="4"/>
        <v>380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381</v>
      </c>
      <c r="B39" s="110"/>
      <c r="C39" s="14">
        <f>C37+1</f>
        <v>381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382</v>
      </c>
      <c r="B40" s="110"/>
      <c r="C40" s="14">
        <f aca="true" t="shared" si="7" ref="C40:C45">C39+1</f>
        <v>382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383</v>
      </c>
      <c r="B41" s="110"/>
      <c r="C41" s="14">
        <f t="shared" si="7"/>
        <v>383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384</v>
      </c>
      <c r="B42" s="110"/>
      <c r="C42" s="14">
        <f t="shared" si="7"/>
        <v>384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385</v>
      </c>
      <c r="B43" s="110"/>
      <c r="C43" s="14">
        <f t="shared" si="7"/>
        <v>385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386</v>
      </c>
      <c r="B44" s="110"/>
      <c r="C44" s="16">
        <f t="shared" si="7"/>
        <v>386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387</v>
      </c>
      <c r="B45" s="110"/>
      <c r="C45" s="16">
        <f t="shared" si="7"/>
        <v>387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388</v>
      </c>
      <c r="B47" s="110"/>
      <c r="C47" s="14">
        <f>C45+1</f>
        <v>388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389</v>
      </c>
      <c r="B48" s="110"/>
      <c r="C48" s="14">
        <f aca="true" t="shared" si="10" ref="C48:C53">C47+1</f>
        <v>389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390</v>
      </c>
      <c r="B49" s="110"/>
      <c r="C49" s="14">
        <f t="shared" si="10"/>
        <v>390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391</v>
      </c>
      <c r="B50" s="110"/>
      <c r="C50" s="14">
        <f t="shared" si="10"/>
        <v>391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392</v>
      </c>
      <c r="B51" s="110"/>
      <c r="C51" s="14">
        <f t="shared" si="10"/>
        <v>392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393</v>
      </c>
      <c r="B52" s="110"/>
      <c r="C52" s="14">
        <f t="shared" si="10"/>
        <v>393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394</v>
      </c>
      <c r="B53" s="110"/>
      <c r="C53" s="14">
        <f t="shared" si="10"/>
        <v>394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5">
      <c r="A55" s="118" t="str">
        <f>CONCATENATE(PROPER(TEXT(PJour,"mmmm aaa"))," : total des heures sur l'opération")</f>
        <v>Janvier 1905 : total des heures sur l'opération</v>
      </c>
      <c r="B55" s="119"/>
      <c r="C55" s="120"/>
      <c r="D55" s="81">
        <f aca="true" t="shared" si="12" ref="D55:I55">SUM(D54,D46,D38,D30,D22)</f>
        <v>0</v>
      </c>
      <c r="E55" s="81">
        <f t="shared" si="12"/>
        <v>0</v>
      </c>
      <c r="F55" s="81">
        <f t="shared" si="12"/>
        <v>0</v>
      </c>
      <c r="G55" s="81">
        <f t="shared" si="12"/>
        <v>0</v>
      </c>
      <c r="H55" s="81">
        <f t="shared" si="12"/>
        <v>0</v>
      </c>
      <c r="I55" s="81">
        <f t="shared" si="12"/>
        <v>0</v>
      </c>
      <c r="J55" s="13"/>
      <c r="K55" s="12"/>
    </row>
    <row r="56" ht="15">
      <c r="K56" s="12"/>
    </row>
    <row r="57" spans="1:11" ht="18">
      <c r="A57" s="67" t="str">
        <f>A12</f>
        <v>Janvier 20__</v>
      </c>
      <c r="B57" s="68" t="s">
        <v>62</v>
      </c>
      <c r="C57" s="68"/>
      <c r="D57" s="68"/>
      <c r="E57" s="68"/>
      <c r="F57" s="68"/>
      <c r="G57" s="68"/>
      <c r="H57" s="68"/>
      <c r="I57" s="68"/>
      <c r="J57" s="70"/>
      <c r="K57" s="12"/>
    </row>
    <row r="59" ht="15.75" thickBot="1"/>
    <row r="60" spans="1:11" ht="28.5" customHeight="1">
      <c r="A60" s="116" t="s">
        <v>67</v>
      </c>
      <c r="B60" s="117"/>
      <c r="C60" s="117"/>
      <c r="D60" s="82"/>
      <c r="E60" s="83"/>
      <c r="F60" s="83"/>
      <c r="G60" s="83"/>
      <c r="H60" s="83"/>
      <c r="I60" s="83"/>
      <c r="J60" s="47" t="s">
        <v>66</v>
      </c>
      <c r="K60" s="12"/>
    </row>
    <row r="61" spans="1:11" ht="28.5" customHeight="1">
      <c r="A61" s="105" t="s">
        <v>82</v>
      </c>
      <c r="B61" s="104"/>
      <c r="C61" s="104"/>
      <c r="D61" s="84">
        <f>D55</f>
        <v>0</v>
      </c>
      <c r="E61" s="84"/>
      <c r="F61" s="84"/>
      <c r="G61" s="84"/>
      <c r="H61" s="84"/>
      <c r="I61" s="84"/>
      <c r="J61" s="48"/>
      <c r="K61" s="12"/>
    </row>
    <row r="62" spans="1:11" ht="28.5" customHeight="1">
      <c r="A62" s="105" t="s">
        <v>59</v>
      </c>
      <c r="B62" s="104"/>
      <c r="C62" s="104"/>
      <c r="D62" s="85"/>
      <c r="E62" s="84">
        <f>E55</f>
        <v>0</v>
      </c>
      <c r="F62" s="84"/>
      <c r="G62" s="84"/>
      <c r="H62" s="84"/>
      <c r="I62" s="84"/>
      <c r="J62" s="48"/>
      <c r="K62" s="12"/>
    </row>
    <row r="63" spans="1:11" ht="28.5" customHeight="1">
      <c r="A63" s="107" t="s">
        <v>60</v>
      </c>
      <c r="B63" s="104" t="s">
        <v>69</v>
      </c>
      <c r="C63" s="104"/>
      <c r="D63" s="85"/>
      <c r="E63" s="84"/>
      <c r="F63" s="84">
        <f>F55</f>
        <v>0</v>
      </c>
      <c r="G63" s="84"/>
      <c r="H63" s="84"/>
      <c r="I63" s="84"/>
      <c r="J63" s="49"/>
      <c r="K63" s="12"/>
    </row>
    <row r="64" spans="1:11" ht="28.5" customHeight="1">
      <c r="A64" s="107"/>
      <c r="B64" s="104" t="s">
        <v>55</v>
      </c>
      <c r="C64" s="104"/>
      <c r="D64" s="85"/>
      <c r="E64" s="84"/>
      <c r="F64" s="84"/>
      <c r="G64" s="84">
        <f>G55</f>
        <v>0</v>
      </c>
      <c r="H64" s="84"/>
      <c r="I64" s="84"/>
      <c r="J64" s="49"/>
      <c r="K64" s="12"/>
    </row>
    <row r="65" spans="1:11" ht="28.5" customHeight="1">
      <c r="A65" s="107"/>
      <c r="B65" s="104" t="s">
        <v>70</v>
      </c>
      <c r="C65" s="104"/>
      <c r="D65" s="85"/>
      <c r="E65" s="84"/>
      <c r="F65" s="84"/>
      <c r="G65" s="84"/>
      <c r="H65" s="84">
        <f>H55</f>
        <v>0</v>
      </c>
      <c r="I65" s="84"/>
      <c r="J65" s="49"/>
      <c r="K65" s="12"/>
    </row>
    <row r="66" spans="1:11" ht="28.5" customHeight="1" thickBot="1">
      <c r="A66" s="108"/>
      <c r="B66" s="106" t="s">
        <v>56</v>
      </c>
      <c r="C66" s="106"/>
      <c r="D66" s="86"/>
      <c r="E66" s="87"/>
      <c r="F66" s="87"/>
      <c r="G66" s="86"/>
      <c r="H66" s="86"/>
      <c r="I66" s="87">
        <f>I55</f>
        <v>0</v>
      </c>
      <c r="J66" s="55"/>
      <c r="K66" s="12"/>
    </row>
    <row r="68" spans="10:12" ht="15">
      <c r="J68" s="102" t="s">
        <v>91</v>
      </c>
      <c r="K68" s="103"/>
      <c r="L68" s="103"/>
    </row>
    <row r="69" spans="2:12" ht="15">
      <c r="B69" s="102" t="s">
        <v>90</v>
      </c>
      <c r="J69" s="103"/>
      <c r="K69" s="103"/>
      <c r="L69" s="103"/>
    </row>
    <row r="70" spans="2:12" ht="15">
      <c r="B70" s="103"/>
      <c r="J70" s="103"/>
      <c r="K70" s="103"/>
      <c r="L70" s="103"/>
    </row>
    <row r="71" spans="2:12" ht="15" customHeight="1">
      <c r="B71" s="103"/>
      <c r="J71" s="103"/>
      <c r="K71" s="103"/>
      <c r="L71" s="103"/>
    </row>
    <row r="72" spans="2:12" ht="15">
      <c r="B72" s="103"/>
      <c r="J72" s="103"/>
      <c r="K72" s="103"/>
      <c r="L72" s="103"/>
    </row>
    <row r="73" spans="2:12" ht="15">
      <c r="B73" s="103"/>
      <c r="J73" s="103"/>
      <c r="K73" s="103"/>
      <c r="L73" s="103"/>
    </row>
  </sheetData>
  <sheetProtection formatCells="0" formatColumns="0" formatRows="0"/>
  <mergeCells count="67">
    <mergeCell ref="B64:C64"/>
    <mergeCell ref="B65:C65"/>
    <mergeCell ref="A51:B51"/>
    <mergeCell ref="A52:B52"/>
    <mergeCell ref="A63:A66"/>
    <mergeCell ref="A53:B53"/>
    <mergeCell ref="A54:C54"/>
    <mergeCell ref="A55:C55"/>
    <mergeCell ref="A60:C60"/>
    <mergeCell ref="A61:C61"/>
    <mergeCell ref="A62:C62"/>
    <mergeCell ref="B63:C63"/>
    <mergeCell ref="A45:B45"/>
    <mergeCell ref="A46:C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C38"/>
    <mergeCell ref="A27:B27"/>
    <mergeCell ref="A28:B28"/>
    <mergeCell ref="A29:B29"/>
    <mergeCell ref="A30:C30"/>
    <mergeCell ref="A31:B31"/>
    <mergeCell ref="A32:B32"/>
    <mergeCell ref="A21:B21"/>
    <mergeCell ref="A22:C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B69:B73"/>
    <mergeCell ref="J68:L73"/>
    <mergeCell ref="B66:C66"/>
    <mergeCell ref="C2:K3"/>
    <mergeCell ref="A5:C5"/>
    <mergeCell ref="D5:J5"/>
    <mergeCell ref="A6:C6"/>
    <mergeCell ref="D6:J6"/>
    <mergeCell ref="A8:C8"/>
    <mergeCell ref="D8:J8"/>
  </mergeCells>
  <conditionalFormatting sqref="C15:C21 C23:C29 C31:C37 C39:C45 C47:C53">
    <cfRule type="cellIs" priority="15" dxfId="7" operator="notBetween" stopIfTrue="1">
      <formula>PJour</formula>
      <formula>DJour</formula>
    </cfRule>
    <cfRule type="cellIs" priority="16" dxfId="6" operator="equal" stopIfTrue="1">
      <formula>TODAY()</formula>
    </cfRule>
  </conditionalFormatting>
  <conditionalFormatting sqref="D54:I54">
    <cfRule type="expression" priority="6" dxfId="3" stopIfTrue="1">
      <formula>$J54="Jour de l'An"</formula>
    </cfRule>
  </conditionalFormatting>
  <conditionalFormatting sqref="D5:J6 D8:J10">
    <cfRule type="cellIs" priority="4" dxfId="0" operator="equal" stopIfTrue="1">
      <formula>0</formula>
    </cfRule>
  </conditionalFormatting>
  <conditionalFormatting sqref="D20:I22 D28:I30 D36:I38 D44:I46">
    <cfRule type="expression" priority="3" dxfId="3" stopIfTrue="1">
      <formula>$J20="Jour de l'An"</formula>
    </cfRule>
  </conditionalFormatting>
  <conditionalFormatting sqref="D60:I60">
    <cfRule type="cellIs" priority="1" dxfId="0" operator="equal" stopIfTrue="1">
      <formula>0</formula>
    </cfRule>
  </conditionalFormatting>
  <conditionalFormatting sqref="D61:I61 E62:I65 E66:F66 I66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72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F13"/>
  <sheetViews>
    <sheetView zoomScalePageLayoutView="0" workbookViewId="0" topLeftCell="A1">
      <selection activeCell="I23" sqref="I23"/>
    </sheetView>
  </sheetViews>
  <sheetFormatPr defaultColWidth="11.00390625" defaultRowHeight="12.75"/>
  <cols>
    <col min="1" max="16384" width="11.00390625" style="8" customWidth="1"/>
  </cols>
  <sheetData>
    <row r="2" spans="3:6" ht="12.75">
      <c r="C2" s="8" t="s">
        <v>23</v>
      </c>
      <c r="D2" s="8">
        <v>8</v>
      </c>
      <c r="F2" s="8" t="s">
        <v>16</v>
      </c>
    </row>
    <row r="3" spans="3:6" ht="12.75">
      <c r="C3" s="8" t="s">
        <v>19</v>
      </c>
      <c r="D3" s="8">
        <v>4</v>
      </c>
      <c r="F3" s="8" t="s">
        <v>17</v>
      </c>
    </row>
    <row r="4" spans="3:6" ht="12.75">
      <c r="C4" s="8" t="s">
        <v>27</v>
      </c>
      <c r="D4" s="8">
        <v>12</v>
      </c>
      <c r="F4" s="8" t="s">
        <v>18</v>
      </c>
    </row>
    <row r="5" spans="3:6" ht="12.75">
      <c r="C5" s="8" t="s">
        <v>17</v>
      </c>
      <c r="D5" s="8">
        <v>2</v>
      </c>
      <c r="F5" s="8" t="s">
        <v>19</v>
      </c>
    </row>
    <row r="6" spans="3:6" ht="12.75">
      <c r="C6" s="8" t="s">
        <v>16</v>
      </c>
      <c r="D6" s="8">
        <v>1</v>
      </c>
      <c r="F6" s="8" t="s">
        <v>20</v>
      </c>
    </row>
    <row r="7" spans="3:6" ht="12.75">
      <c r="C7" s="8" t="s">
        <v>22</v>
      </c>
      <c r="D7" s="8">
        <v>7</v>
      </c>
      <c r="F7" s="8" t="s">
        <v>21</v>
      </c>
    </row>
    <row r="8" spans="3:6" ht="12.75">
      <c r="C8" s="8" t="s">
        <v>21</v>
      </c>
      <c r="D8" s="8">
        <v>6</v>
      </c>
      <c r="F8" s="8" t="s">
        <v>22</v>
      </c>
    </row>
    <row r="9" spans="3:6" ht="12.75">
      <c r="C9" s="8" t="s">
        <v>20</v>
      </c>
      <c r="D9" s="8">
        <v>5</v>
      </c>
      <c r="F9" s="8" t="s">
        <v>23</v>
      </c>
    </row>
    <row r="10" spans="3:6" ht="12.75">
      <c r="C10" s="8" t="s">
        <v>18</v>
      </c>
      <c r="D10" s="8">
        <v>3</v>
      </c>
      <c r="F10" s="8" t="s">
        <v>24</v>
      </c>
    </row>
    <row r="11" spans="3:6" ht="12.75">
      <c r="C11" s="8" t="s">
        <v>26</v>
      </c>
      <c r="D11" s="8">
        <v>11</v>
      </c>
      <c r="F11" s="8" t="s">
        <v>25</v>
      </c>
    </row>
    <row r="12" spans="3:6" ht="12.75">
      <c r="C12" s="8" t="s">
        <v>25</v>
      </c>
      <c r="D12" s="8">
        <v>10</v>
      </c>
      <c r="F12" s="8" t="s">
        <v>26</v>
      </c>
    </row>
    <row r="13" spans="3:6" ht="12.75">
      <c r="C13" s="8" t="s">
        <v>24</v>
      </c>
      <c r="D13" s="8">
        <v>9</v>
      </c>
      <c r="F13" s="8" t="s">
        <v>27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11.00390625" defaultRowHeight="12.75"/>
  <cols>
    <col min="1" max="16384" width="11.00390625" style="8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I24"/>
  <sheetViews>
    <sheetView tabSelected="1" zoomScalePageLayoutView="0" workbookViewId="0" topLeftCell="A4">
      <selection activeCell="C26" sqref="C26"/>
    </sheetView>
  </sheetViews>
  <sheetFormatPr defaultColWidth="11.421875" defaultRowHeight="12.75"/>
  <cols>
    <col min="2" max="2" width="38.7109375" style="0" bestFit="1" customWidth="1"/>
  </cols>
  <sheetData>
    <row r="1" ht="99.75" customHeight="1"/>
    <row r="3" spans="2:9" s="75" customFormat="1" ht="30" customHeight="1">
      <c r="B3" s="136" t="s">
        <v>89</v>
      </c>
      <c r="C3" s="137"/>
      <c r="D3" s="138"/>
      <c r="E3" s="138"/>
      <c r="F3" s="138"/>
      <c r="G3" s="138"/>
      <c r="H3" s="138"/>
      <c r="I3" s="139"/>
    </row>
    <row r="4" spans="2:9" ht="25.5" customHeight="1">
      <c r="B4" s="71" t="s">
        <v>68</v>
      </c>
      <c r="C4" s="93">
        <f>'M1'!D68+'M2'!D68+'M3'!D68+'M4'!D68+'M5'!D68+'M6'!D68+'M7'!D68+'M8'!D68+'M9'!D68+'M10'!D68+'M11'!D68+'M12'!D68+'M13'!D60</f>
        <v>0</v>
      </c>
      <c r="D4" s="76"/>
      <c r="E4" s="77"/>
      <c r="F4" s="77">
        <f>C4</f>
        <v>0</v>
      </c>
      <c r="G4" s="77" t="s">
        <v>74</v>
      </c>
      <c r="H4" s="77"/>
      <c r="I4" s="78"/>
    </row>
    <row r="5" spans="2:9" ht="24" customHeight="1">
      <c r="B5" s="71" t="s">
        <v>75</v>
      </c>
      <c r="C5" s="92">
        <f>'M1'!D69+'M2'!D69+'M3'!D69+'M4'!D69+'M5'!D69+'M6'!D69+'M7'!D69+'M8'!D69+'M8'!D69+'M9'!D69+'M10'!D69+'M11'!D69+'M12'!D69+'M13'!D61</f>
        <v>0</v>
      </c>
      <c r="D5" s="76"/>
      <c r="E5" s="77"/>
      <c r="F5" s="77">
        <f>C5</f>
        <v>0</v>
      </c>
      <c r="G5" s="77" t="s">
        <v>76</v>
      </c>
      <c r="H5" s="77"/>
      <c r="I5" s="78"/>
    </row>
    <row r="6" spans="2:9" ht="24" customHeight="1">
      <c r="B6" s="71" t="s">
        <v>59</v>
      </c>
      <c r="C6" s="92">
        <f>'M1'!E70+'M2'!E70+'M3'!E70+'M4'!E70+'M5'!E70+'M6'!E70+'M7'!E70+'M8'!E70+'M9'!E70+'M10'!E70+'M11'!E70+'M12'!E70+'M13'!E62</f>
        <v>0</v>
      </c>
      <c r="D6" s="76"/>
      <c r="E6" s="77"/>
      <c r="F6" s="77">
        <f>C6</f>
        <v>0</v>
      </c>
      <c r="G6" s="77" t="s">
        <v>77</v>
      </c>
      <c r="H6" s="77"/>
      <c r="I6" s="78"/>
    </row>
    <row r="7" spans="2:9" ht="24" customHeight="1">
      <c r="B7" s="71" t="s">
        <v>71</v>
      </c>
      <c r="C7" s="92">
        <f>'M1'!F71+'M2'!F71+'M3'!F71+'M4'!F71+'M5'!F71+'M6'!F71+'M7'!F71+'M8'!F71+'M9'!F71+'M10'!F71+'M11'!F71+'M12'!F71+'M13'!F63</f>
        <v>0</v>
      </c>
      <c r="D7" s="76"/>
      <c r="E7" s="77"/>
      <c r="F7" s="77">
        <f>C7*D15</f>
        <v>0</v>
      </c>
      <c r="G7" s="77" t="s">
        <v>78</v>
      </c>
      <c r="H7" s="77"/>
      <c r="I7" s="78"/>
    </row>
    <row r="8" spans="2:9" ht="28.5" customHeight="1">
      <c r="B8" s="71" t="s">
        <v>73</v>
      </c>
      <c r="C8" s="92">
        <f>'M1'!G72+'M2'!G72+'M3'!G72+'M4'!G72+'M5'!G72+'M6'!G72+'M7'!G72+'M8'!G72+'M9'!G72+'M10'!G72+'M11'!G72+'M12'!G72+'M13'!G64</f>
        <v>0</v>
      </c>
      <c r="D8" s="76"/>
      <c r="E8" s="77"/>
      <c r="F8" s="77">
        <f>C8*D15</f>
        <v>0</v>
      </c>
      <c r="G8" s="77" t="s">
        <v>79</v>
      </c>
      <c r="H8" s="77"/>
      <c r="I8" s="78"/>
    </row>
    <row r="9" spans="2:9" ht="28.5" customHeight="1">
      <c r="B9" s="71" t="s">
        <v>88</v>
      </c>
      <c r="C9" s="92">
        <f>'M1'!H73+'M2'!H73+'M3'!H73+'M4'!H73+'M5'!H73+'M6'!H73+'M7'!H73+'M8'!H73+'M9'!H73+'M10'!H73+'M11'!H73+'M12'!H73+'M13'!H65</f>
        <v>0</v>
      </c>
      <c r="D9" s="76"/>
      <c r="E9" s="77"/>
      <c r="F9" s="77">
        <f>C9*D15</f>
        <v>0</v>
      </c>
      <c r="G9" s="77" t="s">
        <v>80</v>
      </c>
      <c r="H9" s="77"/>
      <c r="I9" s="78"/>
    </row>
    <row r="10" spans="2:9" ht="27" customHeight="1">
      <c r="B10" s="71" t="s">
        <v>72</v>
      </c>
      <c r="C10" s="92">
        <f>'M1'!I74+'M2'!I74+'M3'!I74+'M4'!I74+'M5'!I74+'M6'!I74+'M7'!I74+'M8'!I74+'M9'!I74+'M10'!I74+'M11'!I74+'M12'!I74+'M13'!I66</f>
        <v>0</v>
      </c>
      <c r="D10" s="72"/>
      <c r="E10" s="73"/>
      <c r="F10" s="73">
        <f>C10*D15</f>
        <v>0</v>
      </c>
      <c r="G10" s="73" t="s">
        <v>81</v>
      </c>
      <c r="H10" s="73"/>
      <c r="I10" s="74"/>
    </row>
    <row r="15" spans="1:8" s="1" customFormat="1" ht="27" customHeight="1">
      <c r="A15" s="50"/>
      <c r="B15" s="135" t="s">
        <v>15</v>
      </c>
      <c r="C15" s="135"/>
      <c r="D15" s="53">
        <f>'données générales'!F32</f>
        <v>0</v>
      </c>
      <c r="F15" s="51"/>
      <c r="G15" s="52" t="s">
        <v>57</v>
      </c>
      <c r="H15" s="12"/>
    </row>
    <row r="19" spans="7:9" ht="12.75">
      <c r="G19" s="102" t="s">
        <v>106</v>
      </c>
      <c r="H19" s="103"/>
      <c r="I19" s="103"/>
    </row>
    <row r="20" spans="2:9" ht="12.75">
      <c r="B20" s="102" t="s">
        <v>105</v>
      </c>
      <c r="F20" s="102"/>
      <c r="G20" s="103"/>
      <c r="H20" s="103"/>
      <c r="I20" s="103"/>
    </row>
    <row r="21" spans="2:9" ht="12.75">
      <c r="B21" s="103"/>
      <c r="F21" s="103"/>
      <c r="G21" s="103"/>
      <c r="H21" s="103"/>
      <c r="I21" s="103"/>
    </row>
    <row r="22" spans="2:9" ht="12.75">
      <c r="B22" s="103"/>
      <c r="F22" s="103"/>
      <c r="G22" s="103"/>
      <c r="H22" s="103"/>
      <c r="I22" s="103"/>
    </row>
    <row r="23" spans="2:9" ht="12.75">
      <c r="B23" s="103"/>
      <c r="F23" s="103"/>
      <c r="G23" s="103"/>
      <c r="H23" s="103"/>
      <c r="I23" s="103"/>
    </row>
    <row r="24" spans="2:9" ht="12.75">
      <c r="B24" s="103"/>
      <c r="F24" s="103"/>
      <c r="G24" s="103"/>
      <c r="H24" s="103"/>
      <c r="I24" s="103"/>
    </row>
  </sheetData>
  <sheetProtection/>
  <mergeCells count="5">
    <mergeCell ref="B15:C15"/>
    <mergeCell ref="B3:I3"/>
    <mergeCell ref="B20:B24"/>
    <mergeCell ref="F20:F24"/>
    <mergeCell ref="G19:I24"/>
  </mergeCells>
  <conditionalFormatting sqref="D15 F1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2"/>
  <sheetViews>
    <sheetView showGridLines="0" view="pageBreakPreview" zoomScale="60" zoomScaleNormal="70" zoomScalePageLayoutView="0" workbookViewId="0" topLeftCell="A43">
      <pane ySplit="1380" topLeftCell="A34" activePane="bottomLeft" state="split"/>
      <selection pane="topLeft" activeCell="D14" sqref="D14:I14"/>
      <selection pane="bottomLeft" activeCell="A12" sqref="A12:J12"/>
    </sheetView>
  </sheetViews>
  <sheetFormatPr defaultColWidth="11.421875" defaultRowHeight="12.75"/>
  <cols>
    <col min="1" max="1" width="17.42187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6" width="7.28125" style="1" customWidth="1"/>
    <col min="7" max="7" width="7.7109375" style="1" bestFit="1" customWidth="1"/>
    <col min="8" max="8" width="7.7109375" style="1" customWidth="1"/>
    <col min="9" max="9" width="7.851562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33</v>
      </c>
      <c r="M5" s="45" t="str">
        <f>IF(PJour=0,"M1",A12)</f>
        <v>M1</v>
      </c>
      <c r="W5" s="2" t="s">
        <v>0</v>
      </c>
      <c r="X5" s="3" t="s">
        <v>1</v>
      </c>
    </row>
    <row r="6" spans="1:24" ht="18.75" thickBot="1">
      <c r="A6" s="129" t="s">
        <v>51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générales'!F15),1)</f>
        <v>0</v>
      </c>
      <c r="X6" s="6">
        <f>DATE(YEAR('données générales'!F15),MONTH('données générales'!F15)+1,1)-1</f>
        <v>30</v>
      </c>
    </row>
    <row r="7" spans="1:23" ht="16.5">
      <c r="A7" s="10"/>
      <c r="B7" s="10"/>
      <c r="C7" s="10"/>
      <c r="D7" s="11"/>
      <c r="E7" s="11"/>
      <c r="F7" s="11"/>
      <c r="G7" s="11"/>
      <c r="H7" s="11"/>
      <c r="I7" s="11"/>
      <c r="K7" s="30"/>
      <c r="W7" s="1">
        <f>PJour</f>
        <v>0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46"/>
      <c r="D13" s="122" t="s">
        <v>61</v>
      </c>
      <c r="E13" s="123"/>
      <c r="F13" s="122" t="s">
        <v>60</v>
      </c>
      <c r="G13" s="124"/>
      <c r="H13" s="124"/>
      <c r="I13" s="123"/>
      <c r="J13" s="46"/>
      <c r="K13" s="12"/>
      <c r="N13" s="26"/>
    </row>
    <row r="14" spans="1:11" s="7" customFormat="1" ht="33" customHeight="1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-4</v>
      </c>
      <c r="B15" s="114">
        <f>PJour-WEEKDAY(PJour,3)</f>
        <v>-4</v>
      </c>
      <c r="C15" s="14">
        <f>PJour-WEEKDAY(PJour,3)</f>
        <v>-4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-3</v>
      </c>
      <c r="B16" s="114">
        <f t="shared" si="0"/>
        <v>-3</v>
      </c>
      <c r="C16" s="14">
        <f>C15+1</f>
        <v>-3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-2</v>
      </c>
      <c r="B17" s="114">
        <f t="shared" si="0"/>
        <v>-2</v>
      </c>
      <c r="C17" s="14">
        <f t="shared" si="0"/>
        <v>-2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-1</v>
      </c>
      <c r="B18" s="114">
        <f t="shared" si="0"/>
        <v>-1</v>
      </c>
      <c r="C18" s="14">
        <f t="shared" si="0"/>
        <v>-1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0</v>
      </c>
      <c r="B19" s="114">
        <f t="shared" si="0"/>
        <v>0</v>
      </c>
      <c r="C19" s="14">
        <f t="shared" si="0"/>
        <v>0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1</v>
      </c>
      <c r="B20" s="132">
        <f t="shared" si="0"/>
        <v>1</v>
      </c>
      <c r="C20" s="16">
        <f t="shared" si="0"/>
        <v>1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2</v>
      </c>
      <c r="B21" s="132">
        <f t="shared" si="0"/>
        <v>2</v>
      </c>
      <c r="C21" s="16">
        <f>C20+1</f>
        <v>2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3</v>
      </c>
      <c r="B23" s="110"/>
      <c r="C23" s="14">
        <f>C21+1</f>
        <v>3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4</v>
      </c>
      <c r="B24" s="110"/>
      <c r="C24" s="14">
        <f aca="true" t="shared" si="2" ref="C24:C29">C23+1</f>
        <v>4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5</v>
      </c>
      <c r="B25" s="110"/>
      <c r="C25" s="14">
        <f t="shared" si="2"/>
        <v>5</v>
      </c>
      <c r="D25" s="79"/>
      <c r="E25" s="79"/>
      <c r="F25" s="79"/>
      <c r="G25" s="79">
        <v>0</v>
      </c>
      <c r="H25" s="79"/>
      <c r="I25" s="79"/>
      <c r="J25" s="15"/>
      <c r="K25" s="12"/>
    </row>
    <row r="26" spans="1:11" ht="17.25">
      <c r="A26" s="109">
        <f t="shared" si="1"/>
        <v>6</v>
      </c>
      <c r="B26" s="110"/>
      <c r="C26" s="14">
        <f t="shared" si="2"/>
        <v>6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7</v>
      </c>
      <c r="B27" s="110"/>
      <c r="C27" s="14">
        <f t="shared" si="2"/>
        <v>7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8</v>
      </c>
      <c r="B28" s="110"/>
      <c r="C28" s="16">
        <f t="shared" si="2"/>
        <v>8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9</v>
      </c>
      <c r="B29" s="110"/>
      <c r="C29" s="16">
        <f t="shared" si="2"/>
        <v>9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10</v>
      </c>
      <c r="B31" s="110"/>
      <c r="C31" s="14">
        <f>C29+1</f>
        <v>10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11</v>
      </c>
      <c r="B32" s="110"/>
      <c r="C32" s="14">
        <f aca="true" t="shared" si="4" ref="C32:C37">C31+1</f>
        <v>11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12</v>
      </c>
      <c r="B33" s="110"/>
      <c r="C33" s="14">
        <f t="shared" si="4"/>
        <v>12</v>
      </c>
      <c r="D33" s="79"/>
      <c r="E33" s="79"/>
      <c r="F33" s="79"/>
      <c r="G33" s="79"/>
      <c r="H33" s="79"/>
      <c r="I33" s="79">
        <v>0</v>
      </c>
      <c r="J33" s="18"/>
      <c r="K33" s="12"/>
    </row>
    <row r="34" spans="1:11" ht="17.25">
      <c r="A34" s="109">
        <f t="shared" si="3"/>
        <v>13</v>
      </c>
      <c r="B34" s="110"/>
      <c r="C34" s="14">
        <f t="shared" si="4"/>
        <v>13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14</v>
      </c>
      <c r="B35" s="110"/>
      <c r="C35" s="14">
        <f t="shared" si="4"/>
        <v>14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15</v>
      </c>
      <c r="B36" s="110"/>
      <c r="C36" s="16">
        <f t="shared" si="4"/>
        <v>15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16</v>
      </c>
      <c r="B37" s="110"/>
      <c r="C37" s="16">
        <f t="shared" si="4"/>
        <v>16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17</v>
      </c>
      <c r="B39" s="110"/>
      <c r="C39" s="14">
        <f>C37+1</f>
        <v>17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18</v>
      </c>
      <c r="B40" s="110"/>
      <c r="C40" s="14">
        <f aca="true" t="shared" si="7" ref="C40:C45">C39+1</f>
        <v>18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19</v>
      </c>
      <c r="B41" s="110"/>
      <c r="C41" s="14">
        <f t="shared" si="7"/>
        <v>19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20</v>
      </c>
      <c r="B42" s="110"/>
      <c r="C42" s="14">
        <f t="shared" si="7"/>
        <v>20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21</v>
      </c>
      <c r="B43" s="110"/>
      <c r="C43" s="14">
        <f t="shared" si="7"/>
        <v>21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22</v>
      </c>
      <c r="B44" s="110"/>
      <c r="C44" s="16">
        <f t="shared" si="7"/>
        <v>22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23</v>
      </c>
      <c r="B45" s="110"/>
      <c r="C45" s="16">
        <f t="shared" si="7"/>
        <v>23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24</v>
      </c>
      <c r="B47" s="110"/>
      <c r="C47" s="14">
        <f>C45+1</f>
        <v>24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25</v>
      </c>
      <c r="B48" s="110"/>
      <c r="C48" s="14">
        <f aca="true" t="shared" si="10" ref="C48:C53">C47+1</f>
        <v>25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26</v>
      </c>
      <c r="B49" s="110"/>
      <c r="C49" s="14">
        <f t="shared" si="10"/>
        <v>26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27</v>
      </c>
      <c r="B50" s="110"/>
      <c r="C50" s="14">
        <f t="shared" si="10"/>
        <v>27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28</v>
      </c>
      <c r="B51" s="110"/>
      <c r="C51" s="14">
        <f t="shared" si="10"/>
        <v>28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29</v>
      </c>
      <c r="B52" s="110"/>
      <c r="C52" s="14">
        <f t="shared" si="10"/>
        <v>29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30</v>
      </c>
      <c r="B53" s="110"/>
      <c r="C53" s="14">
        <f t="shared" si="10"/>
        <v>30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31</v>
      </c>
      <c r="B55" s="110"/>
      <c r="C55" s="14">
        <f>C53+1</f>
        <v>31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32</v>
      </c>
      <c r="B56" s="110"/>
      <c r="C56" s="14">
        <f aca="true" t="shared" si="13" ref="C56:C61">C55+1</f>
        <v>32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33</v>
      </c>
      <c r="B57" s="110"/>
      <c r="C57" s="14">
        <f t="shared" si="13"/>
        <v>33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34</v>
      </c>
      <c r="B58" s="110"/>
      <c r="C58" s="14">
        <f t="shared" si="13"/>
        <v>34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35</v>
      </c>
      <c r="B59" s="110"/>
      <c r="C59" s="14">
        <f t="shared" si="13"/>
        <v>35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36</v>
      </c>
      <c r="B60" s="110"/>
      <c r="C60" s="14">
        <f t="shared" si="13"/>
        <v>36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37</v>
      </c>
      <c r="B61" s="110"/>
      <c r="C61" s="14">
        <f t="shared" si="13"/>
        <v>37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Janvier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23.25">
      <c r="A65" s="58" t="str">
        <f>A12</f>
        <v>Janvier 20_ _</v>
      </c>
      <c r="B65" s="56" t="s">
        <v>62</v>
      </c>
      <c r="C65" s="56"/>
      <c r="D65" s="56"/>
      <c r="E65" s="56"/>
      <c r="F65" s="56"/>
      <c r="G65" s="56"/>
      <c r="H65" s="56"/>
      <c r="I65" s="56"/>
      <c r="J65" s="57"/>
      <c r="K65" s="12"/>
    </row>
    <row r="67" ht="15.75" thickBot="1"/>
    <row r="68" spans="1:11" ht="28.5" customHeight="1">
      <c r="A68" s="116" t="s">
        <v>67</v>
      </c>
      <c r="B68" s="117"/>
      <c r="C68" s="117"/>
      <c r="D68" s="82">
        <v>0</v>
      </c>
      <c r="E68" s="83"/>
      <c r="F68" s="83"/>
      <c r="G68" s="83"/>
      <c r="H68" s="83"/>
      <c r="I68" s="83"/>
      <c r="J68" s="47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48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48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4">
        <f>F63</f>
        <v>0</v>
      </c>
      <c r="G71" s="84"/>
      <c r="H71" s="84"/>
      <c r="I71" s="84"/>
      <c r="J71" s="49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49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49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55"/>
      <c r="K74" s="12"/>
    </row>
    <row r="77" spans="10:12" ht="15">
      <c r="J77" s="102" t="s">
        <v>91</v>
      </c>
      <c r="K77" s="103"/>
      <c r="L77" s="103"/>
    </row>
    <row r="78" spans="2:12" ht="15">
      <c r="B78" s="102" t="s">
        <v>90</v>
      </c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  <row r="82" spans="2:12" ht="15">
      <c r="B82" s="103"/>
      <c r="J82" s="103"/>
      <c r="K82" s="103"/>
      <c r="L82" s="103"/>
    </row>
  </sheetData>
  <sheetProtection formatCells="0" formatColumns="0" formatRows="0"/>
  <mergeCells count="76">
    <mergeCell ref="A35:B35"/>
    <mergeCell ref="A36:B36"/>
    <mergeCell ref="A37:B37"/>
    <mergeCell ref="A5:C5"/>
    <mergeCell ref="A8:C8"/>
    <mergeCell ref="A10:C10"/>
    <mergeCell ref="A26:B26"/>
    <mergeCell ref="A27:B27"/>
    <mergeCell ref="A29:B29"/>
    <mergeCell ref="A31:B31"/>
    <mergeCell ref="A47:B47"/>
    <mergeCell ref="A48:B48"/>
    <mergeCell ref="A49:B49"/>
    <mergeCell ref="A50:B50"/>
    <mergeCell ref="A51:B51"/>
    <mergeCell ref="A40:B40"/>
    <mergeCell ref="A41:B41"/>
    <mergeCell ref="A44:B44"/>
    <mergeCell ref="A45:B45"/>
    <mergeCell ref="A39:B39"/>
    <mergeCell ref="A42:B42"/>
    <mergeCell ref="A53:B53"/>
    <mergeCell ref="A52:B52"/>
    <mergeCell ref="C2:K3"/>
    <mergeCell ref="A18:B18"/>
    <mergeCell ref="A19:B19"/>
    <mergeCell ref="A20:B20"/>
    <mergeCell ref="A21:B21"/>
    <mergeCell ref="A23:B23"/>
    <mergeCell ref="D10:J10"/>
    <mergeCell ref="D6:J6"/>
    <mergeCell ref="D5:J5"/>
    <mergeCell ref="D9:J9"/>
    <mergeCell ref="A12:J12"/>
    <mergeCell ref="A24:B24"/>
    <mergeCell ref="A14:B14"/>
    <mergeCell ref="A6:C6"/>
    <mergeCell ref="A9:C9"/>
    <mergeCell ref="A33:B33"/>
    <mergeCell ref="A34:B34"/>
    <mergeCell ref="A25:B25"/>
    <mergeCell ref="A28:B28"/>
    <mergeCell ref="D8:J8"/>
    <mergeCell ref="A22:C22"/>
    <mergeCell ref="D13:E13"/>
    <mergeCell ref="F13:I13"/>
    <mergeCell ref="A13:B13"/>
    <mergeCell ref="A69:C69"/>
    <mergeCell ref="A68:C68"/>
    <mergeCell ref="A54:C54"/>
    <mergeCell ref="A63:C63"/>
    <mergeCell ref="A55:B55"/>
    <mergeCell ref="A56:B56"/>
    <mergeCell ref="A57:B57"/>
    <mergeCell ref="A58:B58"/>
    <mergeCell ref="A59:B59"/>
    <mergeCell ref="A60:B60"/>
    <mergeCell ref="A61:B61"/>
    <mergeCell ref="A62:C62"/>
    <mergeCell ref="A15:B15"/>
    <mergeCell ref="A16:B16"/>
    <mergeCell ref="A17:B17"/>
    <mergeCell ref="A30:C30"/>
    <mergeCell ref="A38:C38"/>
    <mergeCell ref="A46:C46"/>
    <mergeCell ref="A32:B32"/>
    <mergeCell ref="A43:B43"/>
    <mergeCell ref="J77:L82"/>
    <mergeCell ref="B78:B82"/>
    <mergeCell ref="B71:C71"/>
    <mergeCell ref="B72:C72"/>
    <mergeCell ref="B73:C73"/>
    <mergeCell ref="A70:C70"/>
    <mergeCell ref="B74:C74"/>
    <mergeCell ref="A71:A74"/>
  </mergeCells>
  <conditionalFormatting sqref="C15:C21 C23:C29 C31:C37 C39:C45 C47:C53">
    <cfRule type="cellIs" priority="1131" dxfId="7" operator="notBetween" stopIfTrue="1">
      <formula>PJour</formula>
      <formula>DJour</formula>
    </cfRule>
    <cfRule type="cellIs" priority="1132" dxfId="6" operator="equal" stopIfTrue="1">
      <formula>TODAY()</formula>
    </cfRule>
  </conditionalFormatting>
  <conditionalFormatting sqref="D20:I22 D28:I30 D36:I38 D44:I46 D54:I54 D62:I62">
    <cfRule type="expression" priority="553" dxfId="3" stopIfTrue="1">
      <formula>$J20="Jour de l'An"</formula>
    </cfRule>
  </conditionalFormatting>
  <conditionalFormatting sqref="D5:J6 D8:J10 D69:I69 E70:I73 E74:F74 I74">
    <cfRule type="cellIs" priority="7" dxfId="0" operator="equal" stopIfTrue="1">
      <formula>0</formula>
    </cfRule>
  </conditionalFormatting>
  <conditionalFormatting sqref="C55:C61">
    <cfRule type="cellIs" priority="4" dxfId="7" operator="notBetween" stopIfTrue="1">
      <formula>PJour</formula>
      <formula>DJour</formula>
    </cfRule>
    <cfRule type="cellIs" priority="5" dxfId="6" operator="equal" stopIfTrue="1">
      <formula>TODAY()</formula>
    </cfRule>
  </conditionalFormatting>
  <conditionalFormatting sqref="D68:I68">
    <cfRule type="cellIs" priority="1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22">
      <selection activeCell="A12" sqref="A12:J1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34</v>
      </c>
      <c r="M5" s="45" t="str">
        <f>IF(PJour=31,"M2",A12)</f>
        <v>M2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générales'!F15)+1,1)</f>
        <v>31</v>
      </c>
      <c r="X6" s="6">
        <f>DATE(YEAR('données générales'!F15),MONTH('données générales'!F15)+2,1)-1</f>
        <v>59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31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83</v>
      </c>
      <c r="E13" s="125"/>
      <c r="F13" s="122" t="s">
        <v>84</v>
      </c>
      <c r="G13" s="133"/>
      <c r="H13" s="133"/>
      <c r="I13" s="125"/>
      <c r="J13" s="60"/>
      <c r="K13" s="12"/>
      <c r="N13" s="26"/>
    </row>
    <row r="14" spans="1:11" s="7" customFormat="1" ht="27" customHeight="1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31</v>
      </c>
      <c r="B15" s="114">
        <f>PJour-WEEKDAY(PJour,3)</f>
        <v>31</v>
      </c>
      <c r="C15" s="14">
        <f>PJour-WEEKDAY(PJour,3)</f>
        <v>31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32</v>
      </c>
      <c r="B16" s="114">
        <f t="shared" si="0"/>
        <v>32</v>
      </c>
      <c r="C16" s="14">
        <f>C15+1</f>
        <v>32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33</v>
      </c>
      <c r="B17" s="114">
        <f t="shared" si="0"/>
        <v>33</v>
      </c>
      <c r="C17" s="14">
        <f t="shared" si="0"/>
        <v>33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34</v>
      </c>
      <c r="B18" s="114">
        <f t="shared" si="0"/>
        <v>34</v>
      </c>
      <c r="C18" s="14">
        <f t="shared" si="0"/>
        <v>34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35</v>
      </c>
      <c r="B19" s="114">
        <f t="shared" si="0"/>
        <v>35</v>
      </c>
      <c r="C19" s="14">
        <f t="shared" si="0"/>
        <v>35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36</v>
      </c>
      <c r="B20" s="132">
        <f t="shared" si="0"/>
        <v>36</v>
      </c>
      <c r="C20" s="16">
        <f t="shared" si="0"/>
        <v>36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37</v>
      </c>
      <c r="B21" s="132">
        <f t="shared" si="0"/>
        <v>37</v>
      </c>
      <c r="C21" s="16">
        <f>C20+1</f>
        <v>37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I15+I16+I17+I18+I19++I21</f>
        <v>0</v>
      </c>
      <c r="J22" s="17"/>
      <c r="K22" s="12"/>
    </row>
    <row r="23" spans="1:11" ht="17.25">
      <c r="A23" s="109">
        <f>A21+1</f>
        <v>38</v>
      </c>
      <c r="B23" s="110"/>
      <c r="C23" s="14">
        <f>C21+1</f>
        <v>38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39</v>
      </c>
      <c r="B24" s="110"/>
      <c r="C24" s="14">
        <f aca="true" t="shared" si="2" ref="C24:C29">C23+1</f>
        <v>39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40</v>
      </c>
      <c r="B25" s="110"/>
      <c r="C25" s="14">
        <f t="shared" si="2"/>
        <v>40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41</v>
      </c>
      <c r="B26" s="110"/>
      <c r="C26" s="14">
        <f t="shared" si="2"/>
        <v>41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42</v>
      </c>
      <c r="B27" s="110"/>
      <c r="C27" s="14">
        <f t="shared" si="2"/>
        <v>42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43</v>
      </c>
      <c r="B28" s="110"/>
      <c r="C28" s="16">
        <f t="shared" si="2"/>
        <v>43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44</v>
      </c>
      <c r="B29" s="110"/>
      <c r="C29" s="16">
        <f t="shared" si="2"/>
        <v>44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45</v>
      </c>
      <c r="B31" s="110"/>
      <c r="C31" s="14">
        <f>C29+1</f>
        <v>45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46</v>
      </c>
      <c r="B32" s="110"/>
      <c r="C32" s="14">
        <f aca="true" t="shared" si="4" ref="C32:C37">C31+1</f>
        <v>46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47</v>
      </c>
      <c r="B33" s="110"/>
      <c r="C33" s="14">
        <f t="shared" si="4"/>
        <v>47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48</v>
      </c>
      <c r="B34" s="110"/>
      <c r="C34" s="14">
        <f t="shared" si="4"/>
        <v>48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49</v>
      </c>
      <c r="B35" s="110"/>
      <c r="C35" s="14">
        <f t="shared" si="4"/>
        <v>49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50</v>
      </c>
      <c r="B36" s="110"/>
      <c r="C36" s="16">
        <f t="shared" si="4"/>
        <v>50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51</v>
      </c>
      <c r="B37" s="110"/>
      <c r="C37" s="16">
        <f t="shared" si="4"/>
        <v>51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52</v>
      </c>
      <c r="B39" s="110"/>
      <c r="C39" s="14">
        <f>C37+1</f>
        <v>52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53</v>
      </c>
      <c r="B40" s="110"/>
      <c r="C40" s="14">
        <f aca="true" t="shared" si="7" ref="C40:C45">C39+1</f>
        <v>53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54</v>
      </c>
      <c r="B41" s="110"/>
      <c r="C41" s="14">
        <f t="shared" si="7"/>
        <v>54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55</v>
      </c>
      <c r="B42" s="110"/>
      <c r="C42" s="14">
        <f t="shared" si="7"/>
        <v>55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56</v>
      </c>
      <c r="B43" s="110"/>
      <c r="C43" s="14">
        <f t="shared" si="7"/>
        <v>56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57</v>
      </c>
      <c r="B44" s="110"/>
      <c r="C44" s="16">
        <f t="shared" si="7"/>
        <v>57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58</v>
      </c>
      <c r="B45" s="110"/>
      <c r="C45" s="16">
        <f t="shared" si="7"/>
        <v>58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59</v>
      </c>
      <c r="B47" s="110"/>
      <c r="C47" s="14">
        <f>C45+1</f>
        <v>59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60</v>
      </c>
      <c r="B48" s="110"/>
      <c r="C48" s="14">
        <f aca="true" t="shared" si="10" ref="C48:C53">C47+1</f>
        <v>60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61</v>
      </c>
      <c r="B49" s="110"/>
      <c r="C49" s="14">
        <f t="shared" si="10"/>
        <v>61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62</v>
      </c>
      <c r="B50" s="110"/>
      <c r="C50" s="14">
        <f t="shared" si="10"/>
        <v>62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63</v>
      </c>
      <c r="B51" s="110"/>
      <c r="C51" s="14">
        <f t="shared" si="10"/>
        <v>63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64</v>
      </c>
      <c r="B52" s="110"/>
      <c r="C52" s="14">
        <f t="shared" si="10"/>
        <v>64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65</v>
      </c>
      <c r="B53" s="110"/>
      <c r="C53" s="14">
        <f t="shared" si="10"/>
        <v>65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66</v>
      </c>
      <c r="B55" s="110"/>
      <c r="C55" s="14">
        <f>C53+1</f>
        <v>66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67</v>
      </c>
      <c r="B56" s="110"/>
      <c r="C56" s="14">
        <f aca="true" t="shared" si="13" ref="C56:C61">C55+1</f>
        <v>67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68</v>
      </c>
      <c r="B57" s="110"/>
      <c r="C57" s="14">
        <f t="shared" si="13"/>
        <v>68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69</v>
      </c>
      <c r="B58" s="110"/>
      <c r="C58" s="14">
        <f t="shared" si="13"/>
        <v>69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70</v>
      </c>
      <c r="B59" s="110"/>
      <c r="C59" s="14">
        <f t="shared" si="13"/>
        <v>70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71</v>
      </c>
      <c r="B60" s="110"/>
      <c r="C60" s="14">
        <f t="shared" si="13"/>
        <v>71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72</v>
      </c>
      <c r="B61" s="110"/>
      <c r="C61" s="14">
        <f t="shared" si="13"/>
        <v>72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Février 1904 : total des heures sur l'opération</v>
      </c>
      <c r="B63" s="119"/>
      <c r="C63" s="120"/>
      <c r="D63" s="81">
        <f>SUM(D62,D54,D46,D38,D30,D22)</f>
        <v>0</v>
      </c>
      <c r="E63" s="81">
        <f>SUM(E62,E54,E46,E38,E30,E22)</f>
        <v>0</v>
      </c>
      <c r="F63" s="81">
        <f>SUM(F62,F54,F46,F38,F30,F22)</f>
        <v>0</v>
      </c>
      <c r="G63" s="81">
        <f>SUM(G62,G54,G46,G38,G30,G22)</f>
        <v>0</v>
      </c>
      <c r="H63" s="81">
        <f>SUM(H62,H54,H46,H38,H30,H22)</f>
        <v>0</v>
      </c>
      <c r="I63" s="81">
        <f>I62+I54+I46+I38+I30+I22</f>
        <v>0</v>
      </c>
      <c r="J63" s="13"/>
      <c r="K63" s="12"/>
    </row>
    <row r="64" ht="15">
      <c r="K64" s="12"/>
    </row>
    <row r="65" spans="1:11" ht="23.25">
      <c r="A65" s="58" t="str">
        <f>A12</f>
        <v>Février 20 __</v>
      </c>
      <c r="B65" s="56" t="s">
        <v>62</v>
      </c>
      <c r="C65" s="56"/>
      <c r="D65" s="89"/>
      <c r="E65" s="56"/>
      <c r="F65" s="56"/>
      <c r="G65" s="56"/>
      <c r="H65" s="56"/>
      <c r="I65" s="56"/>
      <c r="J65" s="57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70:C70"/>
    <mergeCell ref="A71:A74"/>
    <mergeCell ref="B71:C71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B72:C72"/>
    <mergeCell ref="B73:C73"/>
    <mergeCell ref="B74:C74"/>
    <mergeCell ref="A13:B13"/>
    <mergeCell ref="D13:E13"/>
    <mergeCell ref="F13:I13"/>
    <mergeCell ref="A68:C68"/>
    <mergeCell ref="A69:C69"/>
  </mergeCells>
  <conditionalFormatting sqref="C15:C21 C23:C29 C31:C37 C39:C45 C47:C53">
    <cfRule type="cellIs" priority="19" dxfId="7" operator="notBetween" stopIfTrue="1">
      <formula>PJour</formula>
      <formula>DJour</formula>
    </cfRule>
    <cfRule type="cellIs" priority="20" dxfId="6" operator="equal" stopIfTrue="1">
      <formula>TODAY()</formula>
    </cfRule>
  </conditionalFormatting>
  <conditionalFormatting sqref="I20 I46 I38">
    <cfRule type="expression" priority="18" dxfId="3" stopIfTrue="1">
      <formula>$J20="Jour de l'An"</formula>
    </cfRule>
  </conditionalFormatting>
  <conditionalFormatting sqref="I21:I22">
    <cfRule type="expression" priority="17" dxfId="3" stopIfTrue="1">
      <formula>$J21="Jour de l'An"</formula>
    </cfRule>
  </conditionalFormatting>
  <conditionalFormatting sqref="I28">
    <cfRule type="expression" priority="16" dxfId="3" stopIfTrue="1">
      <formula>$J28="Jour de l'An"</formula>
    </cfRule>
  </conditionalFormatting>
  <conditionalFormatting sqref="I29:I30">
    <cfRule type="expression" priority="15" dxfId="3" stopIfTrue="1">
      <formula>$J29="Jour de l'An"</formula>
    </cfRule>
  </conditionalFormatting>
  <conditionalFormatting sqref="I36">
    <cfRule type="expression" priority="14" dxfId="3" stopIfTrue="1">
      <formula>$J36="Jour de l'An"</formula>
    </cfRule>
  </conditionalFormatting>
  <conditionalFormatting sqref="I37">
    <cfRule type="expression" priority="13" dxfId="3" stopIfTrue="1">
      <formula>$J37="Jour de l'An"</formula>
    </cfRule>
  </conditionalFormatting>
  <conditionalFormatting sqref="I44">
    <cfRule type="expression" priority="12" dxfId="3" stopIfTrue="1">
      <formula>$J44="Jour de l'An"</formula>
    </cfRule>
  </conditionalFormatting>
  <conditionalFormatting sqref="I45">
    <cfRule type="expression" priority="11" dxfId="3" stopIfTrue="1">
      <formula>$J45="Jour de l'An"</formula>
    </cfRule>
  </conditionalFormatting>
  <conditionalFormatting sqref="I54">
    <cfRule type="expression" priority="10" dxfId="3" stopIfTrue="1">
      <formula>$J54="Jour de l'An"</formula>
    </cfRule>
  </conditionalFormatting>
  <conditionalFormatting sqref="D5:J6 D8:J10">
    <cfRule type="cellIs" priority="9" dxfId="0" operator="equal" stopIfTrue="1">
      <formula>0</formula>
    </cfRule>
  </conditionalFormatting>
  <conditionalFormatting sqref="C55:C61">
    <cfRule type="cellIs" priority="6" dxfId="7" operator="notBetween" stopIfTrue="1">
      <formula>PJour</formula>
      <formula>DJour</formula>
    </cfRule>
    <cfRule type="cellIs" priority="7" dxfId="6" operator="equal" stopIfTrue="1">
      <formula>TODAY()</formula>
    </cfRule>
  </conditionalFormatting>
  <conditionalFormatting sqref="D20:H22 D28:H30 D36:H38 D44:H46 D54:H54">
    <cfRule type="expression" priority="4" dxfId="3" stopIfTrue="1">
      <formula>$J20="Jour de l'An"</formula>
    </cfRule>
  </conditionalFormatting>
  <conditionalFormatting sqref="D68:I68">
    <cfRule type="cellIs" priority="2" dxfId="0" operator="equal" stopIfTrue="1">
      <formula>0</formula>
    </cfRule>
  </conditionalFormatting>
  <conditionalFormatting sqref="D69:I69 E70:I73 E74:F74 I74">
    <cfRule type="cellIs" priority="3" dxfId="0" operator="equal" stopIfTrue="1">
      <formula>0</formula>
    </cfRule>
  </conditionalFormatting>
  <conditionalFormatting sqref="D62:I62">
    <cfRule type="expression" priority="1" dxfId="3" stopIfTrue="1">
      <formula>$J62="Jour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49">
      <selection activeCell="A12" sqref="A12:J1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59"/>
      <c r="E5" s="121">
        <f>'données générales'!F17</f>
        <v>0</v>
      </c>
      <c r="F5" s="121"/>
      <c r="G5" s="121"/>
      <c r="H5" s="121"/>
      <c r="I5" s="121"/>
      <c r="J5" s="121"/>
      <c r="K5" s="31"/>
      <c r="L5" s="45" t="s">
        <v>45</v>
      </c>
      <c r="M5" s="45" t="str">
        <f>IF(PJour=60,"M3",A12)</f>
        <v>M3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59"/>
      <c r="E6" s="127">
        <f>'données générales'!F18</f>
        <v>0</v>
      </c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générales'!F15)+2,1)</f>
        <v>60</v>
      </c>
      <c r="X6" s="6">
        <f>DATE(YEAR('données générales'!F15),MONTH('données générales'!F15)+3,1)-1</f>
        <v>90</v>
      </c>
    </row>
    <row r="7" spans="1:23" ht="16.5">
      <c r="A7" s="43"/>
      <c r="B7" s="43"/>
      <c r="C7" s="43"/>
      <c r="D7" s="59"/>
      <c r="E7" s="11"/>
      <c r="F7" s="11"/>
      <c r="G7" s="11"/>
      <c r="H7" s="11"/>
      <c r="I7" s="11"/>
      <c r="K7" s="30"/>
      <c r="W7" s="1">
        <f>PJour</f>
        <v>60</v>
      </c>
    </row>
    <row r="8" spans="1:11" ht="16.5">
      <c r="A8" s="129" t="s">
        <v>4</v>
      </c>
      <c r="B8" s="129"/>
      <c r="C8" s="129"/>
      <c r="D8" s="59"/>
      <c r="E8" s="121">
        <f>'données générales'!F19</f>
        <v>0</v>
      </c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59"/>
      <c r="E9" s="127">
        <f>'données générales'!F20</f>
        <v>0</v>
      </c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59"/>
      <c r="E10" s="127">
        <f>'données générales'!F21</f>
        <v>0</v>
      </c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9"/>
      <c r="D13" s="134" t="s">
        <v>61</v>
      </c>
      <c r="E13" s="134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59</v>
      </c>
      <c r="B15" s="114">
        <f>PJour-WEEKDAY(PJour,3)</f>
        <v>59</v>
      </c>
      <c r="C15" s="14">
        <f>PJour-WEEKDAY(PJour,3)</f>
        <v>59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60</v>
      </c>
      <c r="B16" s="114">
        <f t="shared" si="0"/>
        <v>60</v>
      </c>
      <c r="C16" s="14">
        <f>C15+1</f>
        <v>60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61</v>
      </c>
      <c r="B17" s="114">
        <f t="shared" si="0"/>
        <v>61</v>
      </c>
      <c r="C17" s="14">
        <f t="shared" si="0"/>
        <v>61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62</v>
      </c>
      <c r="B18" s="114">
        <f t="shared" si="0"/>
        <v>62</v>
      </c>
      <c r="C18" s="14">
        <f t="shared" si="0"/>
        <v>62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63</v>
      </c>
      <c r="B19" s="114">
        <f t="shared" si="0"/>
        <v>63</v>
      </c>
      <c r="C19" s="14">
        <f t="shared" si="0"/>
        <v>63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64</v>
      </c>
      <c r="B20" s="132">
        <f t="shared" si="0"/>
        <v>64</v>
      </c>
      <c r="C20" s="16">
        <f t="shared" si="0"/>
        <v>64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65</v>
      </c>
      <c r="B21" s="132">
        <f t="shared" si="0"/>
        <v>65</v>
      </c>
      <c r="C21" s="16">
        <f>C20+1</f>
        <v>65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I15+I16+I17+I18+I19++I21</f>
        <v>0</v>
      </c>
      <c r="J22" s="17"/>
      <c r="K22" s="12"/>
    </row>
    <row r="23" spans="1:11" ht="17.25">
      <c r="A23" s="109">
        <f>A21+1</f>
        <v>66</v>
      </c>
      <c r="B23" s="110"/>
      <c r="C23" s="14">
        <f>C21+1</f>
        <v>66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67</v>
      </c>
      <c r="B24" s="110"/>
      <c r="C24" s="14">
        <f aca="true" t="shared" si="2" ref="C24:C29">C23+1</f>
        <v>67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68</v>
      </c>
      <c r="B25" s="110"/>
      <c r="C25" s="14">
        <f t="shared" si="2"/>
        <v>68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69</v>
      </c>
      <c r="B26" s="110"/>
      <c r="C26" s="14">
        <f t="shared" si="2"/>
        <v>69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70</v>
      </c>
      <c r="B27" s="110"/>
      <c r="C27" s="14">
        <f t="shared" si="2"/>
        <v>70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71</v>
      </c>
      <c r="B28" s="110"/>
      <c r="C28" s="16">
        <f t="shared" si="2"/>
        <v>71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72</v>
      </c>
      <c r="B29" s="110"/>
      <c r="C29" s="16">
        <f t="shared" si="2"/>
        <v>72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73</v>
      </c>
      <c r="B31" s="110"/>
      <c r="C31" s="14">
        <f>C29+1</f>
        <v>73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74</v>
      </c>
      <c r="B32" s="110"/>
      <c r="C32" s="14">
        <f aca="true" t="shared" si="4" ref="C32:C37">C31+1</f>
        <v>74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75</v>
      </c>
      <c r="B33" s="110"/>
      <c r="C33" s="14">
        <f t="shared" si="4"/>
        <v>75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76</v>
      </c>
      <c r="B34" s="110"/>
      <c r="C34" s="14">
        <f t="shared" si="4"/>
        <v>76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77</v>
      </c>
      <c r="B35" s="110"/>
      <c r="C35" s="14">
        <f t="shared" si="4"/>
        <v>77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78</v>
      </c>
      <c r="B36" s="110"/>
      <c r="C36" s="16">
        <f t="shared" si="4"/>
        <v>78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79</v>
      </c>
      <c r="B37" s="110"/>
      <c r="C37" s="16">
        <f t="shared" si="4"/>
        <v>79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80</v>
      </c>
      <c r="B39" s="110"/>
      <c r="C39" s="14">
        <f>C37+1</f>
        <v>80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81</v>
      </c>
      <c r="B40" s="110"/>
      <c r="C40" s="14">
        <f aca="true" t="shared" si="7" ref="C40:C45">C39+1</f>
        <v>81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82</v>
      </c>
      <c r="B41" s="110"/>
      <c r="C41" s="14">
        <f t="shared" si="7"/>
        <v>82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83</v>
      </c>
      <c r="B42" s="110"/>
      <c r="C42" s="14">
        <f t="shared" si="7"/>
        <v>83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84</v>
      </c>
      <c r="B43" s="110"/>
      <c r="C43" s="14">
        <f t="shared" si="7"/>
        <v>84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85</v>
      </c>
      <c r="B44" s="110"/>
      <c r="C44" s="16">
        <f t="shared" si="7"/>
        <v>85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86</v>
      </c>
      <c r="B45" s="110"/>
      <c r="C45" s="16">
        <f t="shared" si="7"/>
        <v>86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87</v>
      </c>
      <c r="B47" s="110"/>
      <c r="C47" s="14">
        <f>C45+1</f>
        <v>87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88</v>
      </c>
      <c r="B48" s="110"/>
      <c r="C48" s="14">
        <f aca="true" t="shared" si="10" ref="C48:C53">C47+1</f>
        <v>88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89</v>
      </c>
      <c r="B49" s="110"/>
      <c r="C49" s="14">
        <f t="shared" si="10"/>
        <v>89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90</v>
      </c>
      <c r="B50" s="110"/>
      <c r="C50" s="14">
        <f t="shared" si="10"/>
        <v>90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91</v>
      </c>
      <c r="B51" s="110"/>
      <c r="C51" s="14">
        <f t="shared" si="10"/>
        <v>91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92</v>
      </c>
      <c r="B52" s="110"/>
      <c r="C52" s="14">
        <f t="shared" si="10"/>
        <v>92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93</v>
      </c>
      <c r="B53" s="110"/>
      <c r="C53" s="14">
        <f t="shared" si="10"/>
        <v>93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94</v>
      </c>
      <c r="B55" s="110"/>
      <c r="C55" s="14">
        <f>C53+1</f>
        <v>94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95</v>
      </c>
      <c r="B56" s="110"/>
      <c r="C56" s="14">
        <f aca="true" t="shared" si="13" ref="C56:C61">C55+1</f>
        <v>95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96</v>
      </c>
      <c r="B57" s="110"/>
      <c r="C57" s="14">
        <f t="shared" si="13"/>
        <v>96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97</v>
      </c>
      <c r="B58" s="110"/>
      <c r="C58" s="14">
        <f t="shared" si="13"/>
        <v>97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98</v>
      </c>
      <c r="B59" s="110"/>
      <c r="C59" s="14">
        <f t="shared" si="13"/>
        <v>98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99</v>
      </c>
      <c r="B60" s="110"/>
      <c r="C60" s="14">
        <f t="shared" si="13"/>
        <v>99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100</v>
      </c>
      <c r="B61" s="110"/>
      <c r="C61" s="14">
        <f t="shared" si="13"/>
        <v>100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Mars 1904 : total des heures sur l'opération</v>
      </c>
      <c r="B63" s="119"/>
      <c r="C63" s="120"/>
      <c r="D63" s="81">
        <f>SUM(D62,D54,D46,D38,D30,D22)</f>
        <v>0</v>
      </c>
      <c r="E63" s="81">
        <f>SUM(E62,E54,E46,E38,E30,E22)</f>
        <v>0</v>
      </c>
      <c r="F63" s="81">
        <f>SUM(F62,F54,F46,F38,F30,F22)</f>
        <v>0</v>
      </c>
      <c r="G63" s="81">
        <f>SUM(G62,G54,G46,G38,G30,G22)</f>
        <v>0</v>
      </c>
      <c r="H63" s="81">
        <f>SUM(H62,H54,H46,H38,H30,H22)</f>
        <v>0</v>
      </c>
      <c r="I63" s="81">
        <f>I62+I54+I46+I38+I30+I22</f>
        <v>0</v>
      </c>
      <c r="J63" s="13"/>
      <c r="K63" s="12"/>
    </row>
    <row r="64" ht="15">
      <c r="K64" s="12"/>
    </row>
    <row r="65" spans="1:10" s="12" customFormat="1" ht="18">
      <c r="A65" s="67" t="str">
        <f>A12</f>
        <v>Mars 20 __</v>
      </c>
      <c r="B65" s="68" t="s">
        <v>85</v>
      </c>
      <c r="C65" s="65"/>
      <c r="D65" s="65"/>
      <c r="E65" s="65"/>
      <c r="F65" s="65"/>
      <c r="G65" s="65"/>
      <c r="H65" s="65"/>
      <c r="I65" s="65"/>
      <c r="J65" s="66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E5:J5"/>
    <mergeCell ref="A6:C6"/>
    <mergeCell ref="E6:J6"/>
    <mergeCell ref="A8:C8"/>
    <mergeCell ref="E8:J8"/>
    <mergeCell ref="A9:C9"/>
    <mergeCell ref="E9:J9"/>
    <mergeCell ref="A10:C10"/>
    <mergeCell ref="E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  <mergeCell ref="A60:B60"/>
    <mergeCell ref="A61:B61"/>
    <mergeCell ref="A62:C62"/>
    <mergeCell ref="A63:C63"/>
  </mergeCells>
  <conditionalFormatting sqref="C15:C21 C23:C29 C31:C37 C39:C45 C47:C53">
    <cfRule type="cellIs" priority="29" dxfId="7" operator="notBetween" stopIfTrue="1">
      <formula>PJour</formula>
      <formula>DJour</formula>
    </cfRule>
    <cfRule type="cellIs" priority="30" dxfId="6" operator="equal" stopIfTrue="1">
      <formula>TODAY()</formula>
    </cfRule>
  </conditionalFormatting>
  <conditionalFormatting sqref="I20 I46 I38">
    <cfRule type="expression" priority="14" dxfId="3" stopIfTrue="1">
      <formula>$J20="Jour de l'An"</formula>
    </cfRule>
  </conditionalFormatting>
  <conditionalFormatting sqref="I21:I22">
    <cfRule type="expression" priority="13" dxfId="3" stopIfTrue="1">
      <formula>$J21="Jour de l'An"</formula>
    </cfRule>
  </conditionalFormatting>
  <conditionalFormatting sqref="I28">
    <cfRule type="expression" priority="12" dxfId="3" stopIfTrue="1">
      <formula>$J28="Jour de l'An"</formula>
    </cfRule>
  </conditionalFormatting>
  <conditionalFormatting sqref="I29:I30">
    <cfRule type="expression" priority="11" dxfId="3" stopIfTrue="1">
      <formula>$J29="Jour de l'An"</formula>
    </cfRule>
  </conditionalFormatting>
  <conditionalFormatting sqref="I36">
    <cfRule type="expression" priority="10" dxfId="3" stopIfTrue="1">
      <formula>$J36="Jour de l'An"</formula>
    </cfRule>
  </conditionalFormatting>
  <conditionalFormatting sqref="I37">
    <cfRule type="expression" priority="9" dxfId="3" stopIfTrue="1">
      <formula>$J37="Jour de l'An"</formula>
    </cfRule>
  </conditionalFormatting>
  <conditionalFormatting sqref="E5:J6 E8:J10">
    <cfRule type="cellIs" priority="19" dxfId="0" operator="equal" stopIfTrue="1">
      <formula>0</formula>
    </cfRule>
  </conditionalFormatting>
  <conditionalFormatting sqref="C55:C61">
    <cfRule type="cellIs" priority="16" dxfId="7" operator="notBetween" stopIfTrue="1">
      <formula>PJour</formula>
      <formula>DJour</formula>
    </cfRule>
    <cfRule type="cellIs" priority="17" dxfId="6" operator="equal" stopIfTrue="1">
      <formula>TODAY()</formula>
    </cfRule>
  </conditionalFormatting>
  <conditionalFormatting sqref="D20:H22 D28:H30 D36:H38 D44:H46 D54:H54">
    <cfRule type="expression" priority="4" dxfId="3" stopIfTrue="1">
      <formula>$J20="Jour de l'An"</formula>
    </cfRule>
  </conditionalFormatting>
  <conditionalFormatting sqref="I44">
    <cfRule type="expression" priority="8" dxfId="3" stopIfTrue="1">
      <formula>$J44="Jour de l'An"</formula>
    </cfRule>
  </conditionalFormatting>
  <conditionalFormatting sqref="I45">
    <cfRule type="expression" priority="7" dxfId="3" stopIfTrue="1">
      <formula>$J45="Jour de l'An"</formula>
    </cfRule>
  </conditionalFormatting>
  <conditionalFormatting sqref="I54">
    <cfRule type="expression" priority="6" dxfId="3" stopIfTrue="1">
      <formula>$J54="Jour de l'An"</formula>
    </cfRule>
  </conditionalFormatting>
  <conditionalFormatting sqref="D68:I68">
    <cfRule type="cellIs" priority="2" dxfId="0" operator="equal" stopIfTrue="1">
      <formula>0</formula>
    </cfRule>
  </conditionalFormatting>
  <conditionalFormatting sqref="D69:I69 E70:I73 E74:F74 I74">
    <cfRule type="cellIs" priority="3" dxfId="0" operator="equal" stopIfTrue="1">
      <formula>0</formula>
    </cfRule>
  </conditionalFormatting>
  <conditionalFormatting sqref="D62:I62">
    <cfRule type="expression" priority="1" dxfId="3" stopIfTrue="1">
      <formula>$J62="Jour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8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44</v>
      </c>
      <c r="M5" s="45" t="str">
        <f>IF(PJour=91,"M4",A12)</f>
        <v>M4</v>
      </c>
      <c r="W5" s="2" t="s">
        <v>0</v>
      </c>
      <c r="X5" s="3" t="s">
        <v>1</v>
      </c>
    </row>
    <row r="6" spans="1:24" ht="18.75" thickBot="1">
      <c r="A6" s="129" t="s">
        <v>52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générales'!F15)+3,1)</f>
        <v>91</v>
      </c>
      <c r="X6" s="6">
        <f>DATE(YEAR('données générales'!F15),MONTH('données générales'!F15)+4,1)-1</f>
        <v>120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91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87</v>
      </c>
      <c r="B15" s="114">
        <f>PJour-WEEKDAY(PJour,3)</f>
        <v>87</v>
      </c>
      <c r="C15" s="14">
        <f>PJour-WEEKDAY(PJour,3)</f>
        <v>87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88</v>
      </c>
      <c r="B16" s="114">
        <f t="shared" si="0"/>
        <v>88</v>
      </c>
      <c r="C16" s="14">
        <f>C15+1</f>
        <v>88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89</v>
      </c>
      <c r="B17" s="114">
        <f t="shared" si="0"/>
        <v>89</v>
      </c>
      <c r="C17" s="14">
        <f t="shared" si="0"/>
        <v>89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90</v>
      </c>
      <c r="B18" s="114">
        <f t="shared" si="0"/>
        <v>90</v>
      </c>
      <c r="C18" s="14">
        <f t="shared" si="0"/>
        <v>90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91</v>
      </c>
      <c r="B19" s="114">
        <f t="shared" si="0"/>
        <v>91</v>
      </c>
      <c r="C19" s="14">
        <f t="shared" si="0"/>
        <v>91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92</v>
      </c>
      <c r="B20" s="132">
        <f t="shared" si="0"/>
        <v>92</v>
      </c>
      <c r="C20" s="16">
        <f t="shared" si="0"/>
        <v>92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93</v>
      </c>
      <c r="B21" s="132">
        <f t="shared" si="0"/>
        <v>93</v>
      </c>
      <c r="C21" s="16">
        <f>C20+1</f>
        <v>93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94</v>
      </c>
      <c r="B23" s="110"/>
      <c r="C23" s="14">
        <f>C21+1</f>
        <v>94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95</v>
      </c>
      <c r="B24" s="110"/>
      <c r="C24" s="14">
        <f aca="true" t="shared" si="2" ref="C24:C29">C23+1</f>
        <v>95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96</v>
      </c>
      <c r="B25" s="110"/>
      <c r="C25" s="14">
        <f t="shared" si="2"/>
        <v>96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97</v>
      </c>
      <c r="B26" s="110"/>
      <c r="C26" s="14">
        <f t="shared" si="2"/>
        <v>97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98</v>
      </c>
      <c r="B27" s="110"/>
      <c r="C27" s="14">
        <f t="shared" si="2"/>
        <v>98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99</v>
      </c>
      <c r="B28" s="110"/>
      <c r="C28" s="16">
        <f t="shared" si="2"/>
        <v>99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100</v>
      </c>
      <c r="B29" s="110"/>
      <c r="C29" s="16">
        <f t="shared" si="2"/>
        <v>100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101</v>
      </c>
      <c r="B31" s="110"/>
      <c r="C31" s="14">
        <f>C29+1</f>
        <v>101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102</v>
      </c>
      <c r="B32" s="110"/>
      <c r="C32" s="14">
        <f aca="true" t="shared" si="4" ref="C32:C37">C31+1</f>
        <v>102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103</v>
      </c>
      <c r="B33" s="110"/>
      <c r="C33" s="14">
        <f t="shared" si="4"/>
        <v>103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104</v>
      </c>
      <c r="B34" s="110"/>
      <c r="C34" s="14">
        <f t="shared" si="4"/>
        <v>104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105</v>
      </c>
      <c r="B35" s="110"/>
      <c r="C35" s="14">
        <f t="shared" si="4"/>
        <v>105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106</v>
      </c>
      <c r="B36" s="110"/>
      <c r="C36" s="16">
        <f t="shared" si="4"/>
        <v>106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107</v>
      </c>
      <c r="B37" s="110"/>
      <c r="C37" s="16">
        <f t="shared" si="4"/>
        <v>107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108</v>
      </c>
      <c r="B39" s="110"/>
      <c r="C39" s="14">
        <f>C37+1</f>
        <v>108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109</v>
      </c>
      <c r="B40" s="110"/>
      <c r="C40" s="14">
        <f aca="true" t="shared" si="7" ref="C40:C45">C39+1</f>
        <v>109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110</v>
      </c>
      <c r="B41" s="110"/>
      <c r="C41" s="14">
        <f t="shared" si="7"/>
        <v>110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111</v>
      </c>
      <c r="B42" s="110"/>
      <c r="C42" s="14">
        <f t="shared" si="7"/>
        <v>111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112</v>
      </c>
      <c r="B43" s="110"/>
      <c r="C43" s="14">
        <f t="shared" si="7"/>
        <v>112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113</v>
      </c>
      <c r="B44" s="110"/>
      <c r="C44" s="16">
        <f t="shared" si="7"/>
        <v>113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114</v>
      </c>
      <c r="B45" s="110"/>
      <c r="C45" s="16">
        <f t="shared" si="7"/>
        <v>114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115</v>
      </c>
      <c r="B47" s="110"/>
      <c r="C47" s="14">
        <f>C45+1</f>
        <v>115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116</v>
      </c>
      <c r="B48" s="110"/>
      <c r="C48" s="14">
        <f aca="true" t="shared" si="10" ref="C48:C53">C47+1</f>
        <v>116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117</v>
      </c>
      <c r="B49" s="110"/>
      <c r="C49" s="14">
        <f t="shared" si="10"/>
        <v>117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118</v>
      </c>
      <c r="B50" s="110"/>
      <c r="C50" s="14">
        <f t="shared" si="10"/>
        <v>118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119</v>
      </c>
      <c r="B51" s="110"/>
      <c r="C51" s="14">
        <f t="shared" si="10"/>
        <v>119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120</v>
      </c>
      <c r="B52" s="110"/>
      <c r="C52" s="14">
        <f t="shared" si="10"/>
        <v>120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121</v>
      </c>
      <c r="B53" s="110"/>
      <c r="C53" s="14">
        <f t="shared" si="10"/>
        <v>121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122</v>
      </c>
      <c r="B55" s="110"/>
      <c r="C55" s="14">
        <f>C53+1</f>
        <v>122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123</v>
      </c>
      <c r="B56" s="110"/>
      <c r="C56" s="14">
        <f aca="true" t="shared" si="13" ref="C56:C61">C55+1</f>
        <v>123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124</v>
      </c>
      <c r="B57" s="110"/>
      <c r="C57" s="14">
        <f t="shared" si="13"/>
        <v>124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125</v>
      </c>
      <c r="B58" s="110"/>
      <c r="C58" s="14">
        <f t="shared" si="13"/>
        <v>125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126</v>
      </c>
      <c r="B59" s="110"/>
      <c r="C59" s="14">
        <f t="shared" si="13"/>
        <v>126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127</v>
      </c>
      <c r="B60" s="110"/>
      <c r="C60" s="14">
        <f t="shared" si="13"/>
        <v>127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128</v>
      </c>
      <c r="B61" s="110"/>
      <c r="C61" s="14">
        <f t="shared" si="13"/>
        <v>128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Avril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Avril 20__</v>
      </c>
      <c r="B65" s="68" t="s">
        <v>86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47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48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48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4">
        <f>F63</f>
        <v>0</v>
      </c>
      <c r="G71" s="84"/>
      <c r="H71" s="84"/>
      <c r="I71" s="84"/>
      <c r="J71" s="49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49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49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55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18" dxfId="7" operator="notBetween" stopIfTrue="1">
      <formula>PJour</formula>
      <formula>DJour</formula>
    </cfRule>
    <cfRule type="cellIs" priority="19" dxfId="6" operator="equal" stopIfTrue="1">
      <formula>TODAY()</formula>
    </cfRule>
  </conditionalFormatting>
  <conditionalFormatting sqref="D20 D46 D38">
    <cfRule type="expression" priority="17" dxfId="3" stopIfTrue="1">
      <formula>$J20="Jour de l'An"</formula>
    </cfRule>
  </conditionalFormatting>
  <conditionalFormatting sqref="D21:D22">
    <cfRule type="expression" priority="16" dxfId="3" stopIfTrue="1">
      <formula>$J21="Jour de l'An"</formula>
    </cfRule>
  </conditionalFormatting>
  <conditionalFormatting sqref="D28">
    <cfRule type="expression" priority="15" dxfId="3" stopIfTrue="1">
      <formula>$J28="Jour de l'An"</formula>
    </cfRule>
  </conditionalFormatting>
  <conditionalFormatting sqref="D29:D30">
    <cfRule type="expression" priority="14" dxfId="3" stopIfTrue="1">
      <formula>$J29="Jour de l'An"</formula>
    </cfRule>
  </conditionalFormatting>
  <conditionalFormatting sqref="D36">
    <cfRule type="expression" priority="13" dxfId="3" stopIfTrue="1">
      <formula>$J36="Jour de l'An"</formula>
    </cfRule>
  </conditionalFormatting>
  <conditionalFormatting sqref="D37">
    <cfRule type="expression" priority="12" dxfId="3" stopIfTrue="1">
      <formula>$J37="Jour de l'An"</formula>
    </cfRule>
  </conditionalFormatting>
  <conditionalFormatting sqref="D44">
    <cfRule type="expression" priority="11" dxfId="3" stopIfTrue="1">
      <formula>$J44="Jour de l'An"</formula>
    </cfRule>
  </conditionalFormatting>
  <conditionalFormatting sqref="D45">
    <cfRule type="expression" priority="10" dxfId="3" stopIfTrue="1">
      <formula>$J45="Jour de l'An"</formula>
    </cfRule>
  </conditionalFormatting>
  <conditionalFormatting sqref="D54">
    <cfRule type="expression" priority="9" dxfId="3" stopIfTrue="1">
      <formula>$J54="Jour de l'An"</formula>
    </cfRule>
  </conditionalFormatting>
  <conditionalFormatting sqref="D5:J6 D8:J10">
    <cfRule type="cellIs" priority="8" dxfId="0" operator="equal" stopIfTrue="1">
      <formula>0</formula>
    </cfRule>
  </conditionalFormatting>
  <conditionalFormatting sqref="C55:C61">
    <cfRule type="cellIs" priority="5" dxfId="7" operator="notBetween" stopIfTrue="1">
      <formula>PJour</formula>
      <formula>DJour</formula>
    </cfRule>
    <cfRule type="cellIs" priority="6" dxfId="6" operator="equal" stopIfTrue="1">
      <formula>TODAY()</formula>
    </cfRule>
  </conditionalFormatting>
  <conditionalFormatting sqref="D62">
    <cfRule type="expression" priority="4" dxfId="3" stopIfTrue="1">
      <formula>$J62="Jour de l'An"</formula>
    </cfRule>
  </conditionalFormatting>
  <conditionalFormatting sqref="E20:I22 E28:I30 E36:I38 E44:I46 E54:I54 E62:I62">
    <cfRule type="expression" priority="3" dxfId="3" stopIfTrue="1">
      <formula>$J20="Jour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3" sqref="A13:B13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43</v>
      </c>
      <c r="M5" s="45" t="str">
        <f>IF(PJour=121,"M5",A12)</f>
        <v>M5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générales'!F15)+4,1)</f>
        <v>121</v>
      </c>
      <c r="X6" s="6">
        <f>DATE(YEAR('données générales'!F15),MONTH('données générales'!F15)+5,1)-1</f>
        <v>151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121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96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115</v>
      </c>
      <c r="B15" s="114">
        <f>PJour-WEEKDAY(PJour,3)</f>
        <v>115</v>
      </c>
      <c r="C15" s="14">
        <f>PJour-WEEKDAY(PJour,3)</f>
        <v>115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116</v>
      </c>
      <c r="B16" s="114">
        <f t="shared" si="0"/>
        <v>116</v>
      </c>
      <c r="C16" s="14">
        <f>C15+1</f>
        <v>116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117</v>
      </c>
      <c r="B17" s="114">
        <f t="shared" si="0"/>
        <v>117</v>
      </c>
      <c r="C17" s="14">
        <f t="shared" si="0"/>
        <v>117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118</v>
      </c>
      <c r="B18" s="114">
        <f t="shared" si="0"/>
        <v>118</v>
      </c>
      <c r="C18" s="14">
        <f t="shared" si="0"/>
        <v>118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119</v>
      </c>
      <c r="B19" s="114">
        <f t="shared" si="0"/>
        <v>119</v>
      </c>
      <c r="C19" s="14">
        <f t="shared" si="0"/>
        <v>119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120</v>
      </c>
      <c r="B20" s="132">
        <f t="shared" si="0"/>
        <v>120</v>
      </c>
      <c r="C20" s="16">
        <f t="shared" si="0"/>
        <v>120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121</v>
      </c>
      <c r="B21" s="132">
        <f t="shared" si="0"/>
        <v>121</v>
      </c>
      <c r="C21" s="16">
        <f>C20+1</f>
        <v>121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SUM(I15:I21)</f>
        <v>0</v>
      </c>
      <c r="J22" s="17"/>
      <c r="K22" s="12"/>
    </row>
    <row r="23" spans="1:11" ht="17.25">
      <c r="A23" s="109">
        <f>A21+1</f>
        <v>122</v>
      </c>
      <c r="B23" s="110"/>
      <c r="C23" s="14">
        <f>C21+1</f>
        <v>122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123</v>
      </c>
      <c r="B24" s="110"/>
      <c r="C24" s="14">
        <f aca="true" t="shared" si="2" ref="C24:C29">C23+1</f>
        <v>123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124</v>
      </c>
      <c r="B25" s="110"/>
      <c r="C25" s="14">
        <f t="shared" si="2"/>
        <v>124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125</v>
      </c>
      <c r="B26" s="110"/>
      <c r="C26" s="14">
        <f t="shared" si="2"/>
        <v>125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126</v>
      </c>
      <c r="B27" s="110"/>
      <c r="C27" s="14">
        <f t="shared" si="2"/>
        <v>126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127</v>
      </c>
      <c r="B28" s="110"/>
      <c r="C28" s="16">
        <f t="shared" si="2"/>
        <v>127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128</v>
      </c>
      <c r="B29" s="110"/>
      <c r="C29" s="16">
        <f t="shared" si="2"/>
        <v>128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129</v>
      </c>
      <c r="B31" s="110"/>
      <c r="C31" s="14">
        <f>C29+1</f>
        <v>129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130</v>
      </c>
      <c r="B32" s="110"/>
      <c r="C32" s="14">
        <f aca="true" t="shared" si="4" ref="C32:C37">C31+1</f>
        <v>130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131</v>
      </c>
      <c r="B33" s="110"/>
      <c r="C33" s="14">
        <f t="shared" si="4"/>
        <v>131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132</v>
      </c>
      <c r="B34" s="110"/>
      <c r="C34" s="14">
        <f t="shared" si="4"/>
        <v>132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133</v>
      </c>
      <c r="B35" s="110"/>
      <c r="C35" s="14">
        <f t="shared" si="4"/>
        <v>133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134</v>
      </c>
      <c r="B36" s="110"/>
      <c r="C36" s="16">
        <f t="shared" si="4"/>
        <v>134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135</v>
      </c>
      <c r="B37" s="110"/>
      <c r="C37" s="16">
        <f t="shared" si="4"/>
        <v>135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136</v>
      </c>
      <c r="B39" s="110"/>
      <c r="C39" s="14">
        <f>C37+1</f>
        <v>136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137</v>
      </c>
      <c r="B40" s="110"/>
      <c r="C40" s="14">
        <f aca="true" t="shared" si="7" ref="C40:C45">C39+1</f>
        <v>137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138</v>
      </c>
      <c r="B41" s="110"/>
      <c r="C41" s="14">
        <f t="shared" si="7"/>
        <v>138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139</v>
      </c>
      <c r="B42" s="110"/>
      <c r="C42" s="14">
        <f t="shared" si="7"/>
        <v>139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140</v>
      </c>
      <c r="B43" s="110"/>
      <c r="C43" s="14">
        <f t="shared" si="7"/>
        <v>140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141</v>
      </c>
      <c r="B44" s="110"/>
      <c r="C44" s="16">
        <f t="shared" si="7"/>
        <v>141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142</v>
      </c>
      <c r="B45" s="110"/>
      <c r="C45" s="16">
        <f t="shared" si="7"/>
        <v>142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143</v>
      </c>
      <c r="B47" s="110"/>
      <c r="C47" s="14">
        <f>C45+1</f>
        <v>143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144</v>
      </c>
      <c r="B48" s="110"/>
      <c r="C48" s="14">
        <f aca="true" t="shared" si="10" ref="C48:C53">C47+1</f>
        <v>144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145</v>
      </c>
      <c r="B49" s="110"/>
      <c r="C49" s="14">
        <f t="shared" si="10"/>
        <v>145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146</v>
      </c>
      <c r="B50" s="110"/>
      <c r="C50" s="14">
        <f t="shared" si="10"/>
        <v>146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147</v>
      </c>
      <c r="B51" s="110"/>
      <c r="C51" s="14">
        <f t="shared" si="10"/>
        <v>147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148</v>
      </c>
      <c r="B52" s="110"/>
      <c r="C52" s="14">
        <f t="shared" si="10"/>
        <v>148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149</v>
      </c>
      <c r="B53" s="110"/>
      <c r="C53" s="14">
        <f t="shared" si="10"/>
        <v>149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150</v>
      </c>
      <c r="B55" s="110"/>
      <c r="C55" s="14">
        <f>C53+1</f>
        <v>150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151</v>
      </c>
      <c r="B56" s="110"/>
      <c r="C56" s="14">
        <f aca="true" t="shared" si="13" ref="C56:C61">C55+1</f>
        <v>151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152</v>
      </c>
      <c r="B57" s="110"/>
      <c r="C57" s="14">
        <f t="shared" si="13"/>
        <v>152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153</v>
      </c>
      <c r="B58" s="110"/>
      <c r="C58" s="14">
        <f t="shared" si="13"/>
        <v>153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154</v>
      </c>
      <c r="B59" s="110"/>
      <c r="C59" s="14">
        <f t="shared" si="13"/>
        <v>154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155</v>
      </c>
      <c r="B60" s="110"/>
      <c r="C60" s="14">
        <f t="shared" si="13"/>
        <v>155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156</v>
      </c>
      <c r="B61" s="110"/>
      <c r="C61" s="14">
        <f t="shared" si="13"/>
        <v>156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Mai 1904 : total des heures sur l'opération</v>
      </c>
      <c r="B63" s="119"/>
      <c r="C63" s="120"/>
      <c r="D63" s="81">
        <f aca="true" t="shared" si="14" ref="D63:I63">SUM(D62,D54,D46,D38,D30,D22)</f>
        <v>0</v>
      </c>
      <c r="E63" s="81">
        <f t="shared" si="14"/>
        <v>0</v>
      </c>
      <c r="F63" s="81">
        <f t="shared" si="14"/>
        <v>0</v>
      </c>
      <c r="G63" s="81">
        <f t="shared" si="14"/>
        <v>0</v>
      </c>
      <c r="H63" s="81">
        <f t="shared" si="14"/>
        <v>0</v>
      </c>
      <c r="I63" s="81">
        <f t="shared" si="14"/>
        <v>0</v>
      </c>
      <c r="J63" s="13"/>
      <c r="K63" s="12"/>
    </row>
    <row r="64" ht="15">
      <c r="K64" s="12"/>
    </row>
    <row r="65" spans="1:11" ht="18">
      <c r="A65" s="67" t="str">
        <f>A12</f>
        <v>Mai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47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48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48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4">
        <f>F63</f>
        <v>0</v>
      </c>
      <c r="G71" s="84"/>
      <c r="H71" s="84"/>
      <c r="I71" s="84"/>
      <c r="J71" s="49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49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49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55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18" dxfId="7" operator="notBetween" stopIfTrue="1">
      <formula>PJour</formula>
      <formula>DJour</formula>
    </cfRule>
    <cfRule type="cellIs" priority="19" dxfId="6" operator="equal" stopIfTrue="1">
      <formula>TODAY()</formula>
    </cfRule>
  </conditionalFormatting>
  <conditionalFormatting sqref="D5:J6 D8:J10">
    <cfRule type="cellIs" priority="8" dxfId="0" operator="equal" stopIfTrue="1">
      <formula>0</formula>
    </cfRule>
  </conditionalFormatting>
  <conditionalFormatting sqref="C55:C61">
    <cfRule type="cellIs" priority="5" dxfId="7" operator="notBetween" stopIfTrue="1">
      <formula>PJour</formula>
      <formula>DJour</formula>
    </cfRule>
    <cfRule type="cellIs" priority="6" dxfId="6" operator="equal" stopIfTrue="1">
      <formula>TODAY()</formula>
    </cfRule>
  </conditionalFormatting>
  <conditionalFormatting sqref="D20:I22 D28:I30 D36:I38 D44:I46 D54:I54 D62:I62">
    <cfRule type="expression" priority="3" dxfId="3" stopIfTrue="1">
      <formula>$J20="Jour de l'An"</formula>
    </cfRule>
  </conditionalFormatting>
  <conditionalFormatting sqref="D68:I68">
    <cfRule type="cellIs" priority="1" dxfId="0" operator="equal" stopIfTrue="1">
      <formula>0</formula>
    </cfRule>
  </conditionalFormatting>
  <conditionalFormatting sqref="D69:I69 E70:I73 E74:F74 I74">
    <cfRule type="cellIs" priority="2" dxfId="0" operator="equal" stopIfTrue="1">
      <formula>0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7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2" sqref="A12:J1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42</v>
      </c>
      <c r="M5" s="45" t="str">
        <f>IF(PJour=152,"M6",A12)</f>
        <v>M6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générales'!F15)+5,1)</f>
        <v>152</v>
      </c>
      <c r="X6" s="6">
        <f>DATE(YEAR('données générales'!F15),MONTH('données générales'!F15)+6,1)-1</f>
        <v>181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152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150</v>
      </c>
      <c r="B15" s="114">
        <f>PJour-WEEKDAY(PJour,3)</f>
        <v>150</v>
      </c>
      <c r="C15" s="14">
        <f>PJour-WEEKDAY(PJour,3)</f>
        <v>150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151</v>
      </c>
      <c r="B16" s="114">
        <f t="shared" si="0"/>
        <v>151</v>
      </c>
      <c r="C16" s="14">
        <f>C15+1</f>
        <v>151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152</v>
      </c>
      <c r="B17" s="114">
        <f t="shared" si="0"/>
        <v>152</v>
      </c>
      <c r="C17" s="14">
        <f t="shared" si="0"/>
        <v>152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153</v>
      </c>
      <c r="B18" s="114">
        <f t="shared" si="0"/>
        <v>153</v>
      </c>
      <c r="C18" s="14">
        <f t="shared" si="0"/>
        <v>153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154</v>
      </c>
      <c r="B19" s="114">
        <f t="shared" si="0"/>
        <v>154</v>
      </c>
      <c r="C19" s="14">
        <f t="shared" si="0"/>
        <v>154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155</v>
      </c>
      <c r="B20" s="132">
        <f t="shared" si="0"/>
        <v>155</v>
      </c>
      <c r="C20" s="16">
        <f t="shared" si="0"/>
        <v>155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156</v>
      </c>
      <c r="B21" s="132">
        <f t="shared" si="0"/>
        <v>156</v>
      </c>
      <c r="C21" s="16">
        <f>C20+1</f>
        <v>156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I15+I16+I17+I18+I19++I21</f>
        <v>0</v>
      </c>
      <c r="J22" s="17"/>
      <c r="K22" s="12"/>
    </row>
    <row r="23" spans="1:11" ht="17.25">
      <c r="A23" s="109">
        <f>A21+1</f>
        <v>157</v>
      </c>
      <c r="B23" s="110"/>
      <c r="C23" s="14">
        <f>C21+1</f>
        <v>157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158</v>
      </c>
      <c r="B24" s="110"/>
      <c r="C24" s="14">
        <f aca="true" t="shared" si="2" ref="C24:C29">C23+1</f>
        <v>158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159</v>
      </c>
      <c r="B25" s="110"/>
      <c r="C25" s="14">
        <f t="shared" si="2"/>
        <v>159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160</v>
      </c>
      <c r="B26" s="110"/>
      <c r="C26" s="14">
        <f t="shared" si="2"/>
        <v>160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161</v>
      </c>
      <c r="B27" s="110"/>
      <c r="C27" s="14">
        <f t="shared" si="2"/>
        <v>161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162</v>
      </c>
      <c r="B28" s="110"/>
      <c r="C28" s="16">
        <f t="shared" si="2"/>
        <v>162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163</v>
      </c>
      <c r="B29" s="110"/>
      <c r="C29" s="16">
        <f t="shared" si="2"/>
        <v>163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164</v>
      </c>
      <c r="B31" s="110"/>
      <c r="C31" s="14">
        <f>C29+1</f>
        <v>164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165</v>
      </c>
      <c r="B32" s="110"/>
      <c r="C32" s="14">
        <f aca="true" t="shared" si="4" ref="C32:C37">C31+1</f>
        <v>165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166</v>
      </c>
      <c r="B33" s="110"/>
      <c r="C33" s="14">
        <f t="shared" si="4"/>
        <v>166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167</v>
      </c>
      <c r="B34" s="110"/>
      <c r="C34" s="14">
        <f t="shared" si="4"/>
        <v>167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168</v>
      </c>
      <c r="B35" s="110"/>
      <c r="C35" s="14">
        <f t="shared" si="4"/>
        <v>168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169</v>
      </c>
      <c r="B36" s="110"/>
      <c r="C36" s="16">
        <f t="shared" si="4"/>
        <v>169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170</v>
      </c>
      <c r="B37" s="110"/>
      <c r="C37" s="16">
        <f t="shared" si="4"/>
        <v>170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171</v>
      </c>
      <c r="B39" s="110"/>
      <c r="C39" s="14">
        <f>C37+1</f>
        <v>171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172</v>
      </c>
      <c r="B40" s="110"/>
      <c r="C40" s="14">
        <f aca="true" t="shared" si="7" ref="C40:C45">C39+1</f>
        <v>172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173</v>
      </c>
      <c r="B41" s="110"/>
      <c r="C41" s="14">
        <f t="shared" si="7"/>
        <v>173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174</v>
      </c>
      <c r="B42" s="110"/>
      <c r="C42" s="14">
        <f t="shared" si="7"/>
        <v>174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175</v>
      </c>
      <c r="B43" s="110"/>
      <c r="C43" s="14">
        <f t="shared" si="7"/>
        <v>175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176</v>
      </c>
      <c r="B44" s="110"/>
      <c r="C44" s="16">
        <f t="shared" si="7"/>
        <v>176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177</v>
      </c>
      <c r="B45" s="110"/>
      <c r="C45" s="16">
        <f t="shared" si="7"/>
        <v>177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178</v>
      </c>
      <c r="B47" s="110"/>
      <c r="C47" s="14">
        <f>C45+1</f>
        <v>178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179</v>
      </c>
      <c r="B48" s="110"/>
      <c r="C48" s="14">
        <f aca="true" t="shared" si="10" ref="C48:C53">C47+1</f>
        <v>179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180</v>
      </c>
      <c r="B49" s="110"/>
      <c r="C49" s="14">
        <f t="shared" si="10"/>
        <v>180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181</v>
      </c>
      <c r="B50" s="110"/>
      <c r="C50" s="14">
        <f t="shared" si="10"/>
        <v>181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182</v>
      </c>
      <c r="B51" s="110"/>
      <c r="C51" s="14">
        <f t="shared" si="10"/>
        <v>182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183</v>
      </c>
      <c r="B52" s="110"/>
      <c r="C52" s="14">
        <f t="shared" si="10"/>
        <v>183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184</v>
      </c>
      <c r="B53" s="110"/>
      <c r="C53" s="14">
        <f t="shared" si="10"/>
        <v>184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185</v>
      </c>
      <c r="B55" s="110"/>
      <c r="C55" s="14">
        <f>C53+1</f>
        <v>185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186</v>
      </c>
      <c r="B56" s="110"/>
      <c r="C56" s="14">
        <f aca="true" t="shared" si="13" ref="C56:C61">C55+1</f>
        <v>186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187</v>
      </c>
      <c r="B57" s="110"/>
      <c r="C57" s="14">
        <f t="shared" si="13"/>
        <v>187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188</v>
      </c>
      <c r="B58" s="110"/>
      <c r="C58" s="14">
        <f t="shared" si="13"/>
        <v>188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189</v>
      </c>
      <c r="B59" s="110"/>
      <c r="C59" s="14">
        <f t="shared" si="13"/>
        <v>189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190</v>
      </c>
      <c r="B60" s="110"/>
      <c r="C60" s="14">
        <f t="shared" si="13"/>
        <v>190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191</v>
      </c>
      <c r="B61" s="110"/>
      <c r="C61" s="14">
        <f t="shared" si="13"/>
        <v>191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Juin 1904 : total des heures sur l'opération</v>
      </c>
      <c r="B63" s="119"/>
      <c r="C63" s="120"/>
      <c r="D63" s="81">
        <f>SUM(D62,D54,D46,D38,D30,D22)</f>
        <v>0</v>
      </c>
      <c r="E63" s="81">
        <f>SUM(E62,E54,E46,E38,E30,E22)</f>
        <v>0</v>
      </c>
      <c r="F63" s="81">
        <f>SUM(F62,F54,F46,F38,F30,F22)</f>
        <v>0</v>
      </c>
      <c r="G63" s="81">
        <f>SUM(G62,G54,G46,G38,G30,G22)</f>
        <v>0</v>
      </c>
      <c r="H63" s="81">
        <f>SUM(H62,H54,H46,H38,H30,H22)</f>
        <v>0</v>
      </c>
      <c r="I63" s="81">
        <f>I62+I54+I46+I38+I30+I22</f>
        <v>0</v>
      </c>
      <c r="J63" s="13"/>
      <c r="K63" s="12"/>
    </row>
    <row r="64" ht="15">
      <c r="K64" s="12"/>
    </row>
    <row r="65" spans="1:11" ht="18">
      <c r="A65" s="67" t="str">
        <f>A12</f>
        <v>Juin 20__</v>
      </c>
      <c r="B65" s="68" t="s">
        <v>86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47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48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48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4">
        <f>F63</f>
        <v>0</v>
      </c>
      <c r="G71" s="84"/>
      <c r="H71" s="84"/>
      <c r="I71" s="84"/>
      <c r="J71" s="49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49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49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55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D13:E13"/>
    <mergeCell ref="F13:I13"/>
    <mergeCell ref="A13:B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29" dxfId="7" operator="notBetween" stopIfTrue="1">
      <formula>PJour</formula>
      <formula>DJour</formula>
    </cfRule>
    <cfRule type="cellIs" priority="30" dxfId="6" operator="equal" stopIfTrue="1">
      <formula>TODAY()</formula>
    </cfRule>
  </conditionalFormatting>
  <conditionalFormatting sqref="I20 I46 I38">
    <cfRule type="expression" priority="14" dxfId="3" stopIfTrue="1">
      <formula>$J20="Jour de l'An"</formula>
    </cfRule>
  </conditionalFormatting>
  <conditionalFormatting sqref="I21:I22">
    <cfRule type="expression" priority="13" dxfId="3" stopIfTrue="1">
      <formula>$J21="Jour de l'An"</formula>
    </cfRule>
  </conditionalFormatting>
  <conditionalFormatting sqref="I28">
    <cfRule type="expression" priority="12" dxfId="3" stopIfTrue="1">
      <formula>$J28="Jour de l'An"</formula>
    </cfRule>
  </conditionalFormatting>
  <conditionalFormatting sqref="I29:I30">
    <cfRule type="expression" priority="11" dxfId="3" stopIfTrue="1">
      <formula>$J29="Jour de l'An"</formula>
    </cfRule>
  </conditionalFormatting>
  <conditionalFormatting sqref="I36">
    <cfRule type="expression" priority="10" dxfId="3" stopIfTrue="1">
      <formula>$J36="Jour de l'An"</formula>
    </cfRule>
  </conditionalFormatting>
  <conditionalFormatting sqref="I37">
    <cfRule type="expression" priority="9" dxfId="3" stopIfTrue="1">
      <formula>$J37="Jour de l'An"</formula>
    </cfRule>
  </conditionalFormatting>
  <conditionalFormatting sqref="D5:J6 D8:J10">
    <cfRule type="cellIs" priority="19" dxfId="0" operator="equal" stopIfTrue="1">
      <formula>0</formula>
    </cfRule>
  </conditionalFormatting>
  <conditionalFormatting sqref="C55:C61">
    <cfRule type="cellIs" priority="16" dxfId="7" operator="notBetween" stopIfTrue="1">
      <formula>PJour</formula>
      <formula>DJour</formula>
    </cfRule>
    <cfRule type="cellIs" priority="17" dxfId="6" operator="equal" stopIfTrue="1">
      <formula>TODAY()</formula>
    </cfRule>
  </conditionalFormatting>
  <conditionalFormatting sqref="D20:H22 D28:H30 D36:H38 D44:H46 D54:H54">
    <cfRule type="expression" priority="4" dxfId="3" stopIfTrue="1">
      <formula>$J20="Jour de l'An"</formula>
    </cfRule>
  </conditionalFormatting>
  <conditionalFormatting sqref="I44">
    <cfRule type="expression" priority="8" dxfId="3" stopIfTrue="1">
      <formula>$J44="Jour de l'An"</formula>
    </cfRule>
  </conditionalFormatting>
  <conditionalFormatting sqref="I45">
    <cfRule type="expression" priority="7" dxfId="3" stopIfTrue="1">
      <formula>$J45="Jour de l'An"</formula>
    </cfRule>
  </conditionalFormatting>
  <conditionalFormatting sqref="I54">
    <cfRule type="expression" priority="6" dxfId="3" stopIfTrue="1">
      <formula>$J54="Jour de l'An"</formula>
    </cfRule>
  </conditionalFormatting>
  <conditionalFormatting sqref="D69:I69 E70:I73 E74:F74 I74">
    <cfRule type="cellIs" priority="3" dxfId="0" operator="equal" stopIfTrue="1">
      <formula>0</formula>
    </cfRule>
  </conditionalFormatting>
  <conditionalFormatting sqref="D68:I68">
    <cfRule type="cellIs" priority="2" dxfId="0" operator="equal" stopIfTrue="1">
      <formula>0</formula>
    </cfRule>
  </conditionalFormatting>
  <conditionalFormatting sqref="D62:I62">
    <cfRule type="expression" priority="1" dxfId="3" stopIfTrue="1">
      <formula>$J62="Jour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2" sqref="A12:J1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41</v>
      </c>
      <c r="M5" s="45" t="str">
        <f>IF(PJour=182,"M7",A12)</f>
        <v>M7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générales'!F15)+6,1)</f>
        <v>182</v>
      </c>
      <c r="X6" s="6">
        <f>DATE(YEAR('données générales'!F15),MONTH('données générales'!F15)+7,1)-1</f>
        <v>212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182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178</v>
      </c>
      <c r="B15" s="114">
        <f>PJour-WEEKDAY(PJour,3)</f>
        <v>178</v>
      </c>
      <c r="C15" s="14">
        <f>PJour-WEEKDAY(PJour,3)</f>
        <v>178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179</v>
      </c>
      <c r="B16" s="114">
        <f t="shared" si="0"/>
        <v>179</v>
      </c>
      <c r="C16" s="14">
        <f>C15+1</f>
        <v>179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180</v>
      </c>
      <c r="B17" s="114">
        <f t="shared" si="0"/>
        <v>180</v>
      </c>
      <c r="C17" s="14">
        <f t="shared" si="0"/>
        <v>180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181</v>
      </c>
      <c r="B18" s="114">
        <f t="shared" si="0"/>
        <v>181</v>
      </c>
      <c r="C18" s="14">
        <f t="shared" si="0"/>
        <v>181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182</v>
      </c>
      <c r="B19" s="114">
        <f t="shared" si="0"/>
        <v>182</v>
      </c>
      <c r="C19" s="14">
        <f t="shared" si="0"/>
        <v>182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183</v>
      </c>
      <c r="B20" s="132">
        <f t="shared" si="0"/>
        <v>183</v>
      </c>
      <c r="C20" s="16">
        <f t="shared" si="0"/>
        <v>183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184</v>
      </c>
      <c r="B21" s="132">
        <f t="shared" si="0"/>
        <v>184</v>
      </c>
      <c r="C21" s="16">
        <f>C20+1</f>
        <v>184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I15+I16+I17+I18+I19++I21</f>
        <v>0</v>
      </c>
      <c r="J22" s="17"/>
      <c r="K22" s="12"/>
    </row>
    <row r="23" spans="1:11" ht="17.25">
      <c r="A23" s="109">
        <f>A21+1</f>
        <v>185</v>
      </c>
      <c r="B23" s="110"/>
      <c r="C23" s="14">
        <f>C21+1</f>
        <v>185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186</v>
      </c>
      <c r="B24" s="110"/>
      <c r="C24" s="14">
        <f aca="true" t="shared" si="2" ref="C24:C29">C23+1</f>
        <v>186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187</v>
      </c>
      <c r="B25" s="110"/>
      <c r="C25" s="14">
        <f t="shared" si="2"/>
        <v>187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188</v>
      </c>
      <c r="B26" s="110"/>
      <c r="C26" s="14">
        <f t="shared" si="2"/>
        <v>188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189</v>
      </c>
      <c r="B27" s="110"/>
      <c r="C27" s="14">
        <f t="shared" si="2"/>
        <v>189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190</v>
      </c>
      <c r="B28" s="110"/>
      <c r="C28" s="16">
        <f t="shared" si="2"/>
        <v>190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191</v>
      </c>
      <c r="B29" s="110"/>
      <c r="C29" s="16">
        <f t="shared" si="2"/>
        <v>191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192</v>
      </c>
      <c r="B31" s="110"/>
      <c r="C31" s="14">
        <f>C29+1</f>
        <v>192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193</v>
      </c>
      <c r="B32" s="110"/>
      <c r="C32" s="14">
        <f aca="true" t="shared" si="4" ref="C32:C37">C31+1</f>
        <v>193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194</v>
      </c>
      <c r="B33" s="110"/>
      <c r="C33" s="14">
        <f t="shared" si="4"/>
        <v>194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195</v>
      </c>
      <c r="B34" s="110"/>
      <c r="C34" s="14">
        <f t="shared" si="4"/>
        <v>195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196</v>
      </c>
      <c r="B35" s="110"/>
      <c r="C35" s="14">
        <f t="shared" si="4"/>
        <v>196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197</v>
      </c>
      <c r="B36" s="110"/>
      <c r="C36" s="16">
        <f t="shared" si="4"/>
        <v>197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198</v>
      </c>
      <c r="B37" s="110"/>
      <c r="C37" s="16">
        <f t="shared" si="4"/>
        <v>198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199</v>
      </c>
      <c r="B39" s="110"/>
      <c r="C39" s="14">
        <f>C37+1</f>
        <v>199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200</v>
      </c>
      <c r="B40" s="110"/>
      <c r="C40" s="14">
        <f aca="true" t="shared" si="7" ref="C40:C45">C39+1</f>
        <v>200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201</v>
      </c>
      <c r="B41" s="110"/>
      <c r="C41" s="14">
        <f t="shared" si="7"/>
        <v>201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202</v>
      </c>
      <c r="B42" s="110"/>
      <c r="C42" s="14">
        <f t="shared" si="7"/>
        <v>202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203</v>
      </c>
      <c r="B43" s="110"/>
      <c r="C43" s="14">
        <f t="shared" si="7"/>
        <v>203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204</v>
      </c>
      <c r="B44" s="110"/>
      <c r="C44" s="16">
        <f t="shared" si="7"/>
        <v>204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205</v>
      </c>
      <c r="B45" s="110"/>
      <c r="C45" s="16">
        <f t="shared" si="7"/>
        <v>205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206</v>
      </c>
      <c r="B47" s="110"/>
      <c r="C47" s="14">
        <f>C45+1</f>
        <v>206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207</v>
      </c>
      <c r="B48" s="110"/>
      <c r="C48" s="14">
        <f aca="true" t="shared" si="10" ref="C48:C53">C47+1</f>
        <v>207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208</v>
      </c>
      <c r="B49" s="110"/>
      <c r="C49" s="14">
        <f t="shared" si="10"/>
        <v>208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209</v>
      </c>
      <c r="B50" s="110"/>
      <c r="C50" s="14">
        <f t="shared" si="10"/>
        <v>209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210</v>
      </c>
      <c r="B51" s="110"/>
      <c r="C51" s="14">
        <f t="shared" si="10"/>
        <v>210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211</v>
      </c>
      <c r="B52" s="110"/>
      <c r="C52" s="14">
        <f t="shared" si="10"/>
        <v>211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212</v>
      </c>
      <c r="B53" s="110"/>
      <c r="C53" s="14">
        <f t="shared" si="10"/>
        <v>212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213</v>
      </c>
      <c r="B55" s="110"/>
      <c r="C55" s="14">
        <f>C53+1</f>
        <v>213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214</v>
      </c>
      <c r="B56" s="110"/>
      <c r="C56" s="14">
        <f aca="true" t="shared" si="13" ref="C56:C61">C55+1</f>
        <v>214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215</v>
      </c>
      <c r="B57" s="110"/>
      <c r="C57" s="14">
        <f t="shared" si="13"/>
        <v>215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216</v>
      </c>
      <c r="B58" s="110"/>
      <c r="C58" s="14">
        <f t="shared" si="13"/>
        <v>216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217</v>
      </c>
      <c r="B59" s="110"/>
      <c r="C59" s="14">
        <f t="shared" si="13"/>
        <v>217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218</v>
      </c>
      <c r="B60" s="110"/>
      <c r="C60" s="14">
        <f t="shared" si="13"/>
        <v>218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219</v>
      </c>
      <c r="B61" s="110"/>
      <c r="C61" s="14">
        <f t="shared" si="13"/>
        <v>219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Juillet 1904 : total des heures sur l'opération</v>
      </c>
      <c r="B63" s="119"/>
      <c r="C63" s="120"/>
      <c r="D63" s="81">
        <f>SUM(D62,D54,D46,D38,D30,D22)</f>
        <v>0</v>
      </c>
      <c r="E63" s="81">
        <f>SUM(E62,E54,E46,E38,E30,E22)</f>
        <v>0</v>
      </c>
      <c r="F63" s="81">
        <f>SUM(F62,F54,F46,F38,F30,F22)</f>
        <v>0</v>
      </c>
      <c r="G63" s="81">
        <f>SUM(G62,G54,G46,G38,G30,G22)</f>
        <v>0</v>
      </c>
      <c r="H63" s="81">
        <f>SUM(H62,H54,H46,H38,H30,H22)</f>
        <v>0</v>
      </c>
      <c r="I63" s="81">
        <f>I62+I54+I46+I38+I30+I22</f>
        <v>0</v>
      </c>
      <c r="J63" s="13"/>
      <c r="K63" s="12"/>
    </row>
    <row r="64" ht="15">
      <c r="K64" s="12"/>
    </row>
    <row r="65" spans="1:11" ht="18">
      <c r="A65" s="67" t="str">
        <f>A12</f>
        <v>Juillet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90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91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29" dxfId="7" operator="notBetween" stopIfTrue="1">
      <formula>PJour</formula>
      <formula>DJour</formula>
    </cfRule>
    <cfRule type="cellIs" priority="30" dxfId="6" operator="equal" stopIfTrue="1">
      <formula>TODAY()</formula>
    </cfRule>
  </conditionalFormatting>
  <conditionalFormatting sqref="I20 I46 I38">
    <cfRule type="expression" priority="14" dxfId="3" stopIfTrue="1">
      <formula>$J20="Jour de l'An"</formula>
    </cfRule>
  </conditionalFormatting>
  <conditionalFormatting sqref="I21:I22">
    <cfRule type="expression" priority="13" dxfId="3" stopIfTrue="1">
      <formula>$J21="Jour de l'An"</formula>
    </cfRule>
  </conditionalFormatting>
  <conditionalFormatting sqref="I28">
    <cfRule type="expression" priority="12" dxfId="3" stopIfTrue="1">
      <formula>$J28="Jour de l'An"</formula>
    </cfRule>
  </conditionalFormatting>
  <conditionalFormatting sqref="I29:I30">
    <cfRule type="expression" priority="11" dxfId="3" stopIfTrue="1">
      <formula>$J29="Jour de l'An"</formula>
    </cfRule>
  </conditionalFormatting>
  <conditionalFormatting sqref="I36">
    <cfRule type="expression" priority="10" dxfId="3" stopIfTrue="1">
      <formula>$J36="Jour de l'An"</formula>
    </cfRule>
  </conditionalFormatting>
  <conditionalFormatting sqref="I37">
    <cfRule type="expression" priority="9" dxfId="3" stopIfTrue="1">
      <formula>$J37="Jour de l'An"</formula>
    </cfRule>
  </conditionalFormatting>
  <conditionalFormatting sqref="D5:J6 D8:J10">
    <cfRule type="cellIs" priority="19" dxfId="0" operator="equal" stopIfTrue="1">
      <formula>0</formula>
    </cfRule>
  </conditionalFormatting>
  <conditionalFormatting sqref="C55:C61">
    <cfRule type="cellIs" priority="16" dxfId="7" operator="notBetween" stopIfTrue="1">
      <formula>PJour</formula>
      <formula>DJour</formula>
    </cfRule>
    <cfRule type="cellIs" priority="17" dxfId="6" operator="equal" stopIfTrue="1">
      <formula>TODAY()</formula>
    </cfRule>
  </conditionalFormatting>
  <conditionalFormatting sqref="D20:H22 D28:H30 D36:H38 D44:H46 D54:H54">
    <cfRule type="expression" priority="4" dxfId="3" stopIfTrue="1">
      <formula>$J20="Jour de l'An"</formula>
    </cfRule>
  </conditionalFormatting>
  <conditionalFormatting sqref="I44">
    <cfRule type="expression" priority="8" dxfId="3" stopIfTrue="1">
      <formula>$J44="Jour de l'An"</formula>
    </cfRule>
  </conditionalFormatting>
  <conditionalFormatting sqref="I45">
    <cfRule type="expression" priority="7" dxfId="3" stopIfTrue="1">
      <formula>$J45="Jour de l'An"</formula>
    </cfRule>
  </conditionalFormatting>
  <conditionalFormatting sqref="I54">
    <cfRule type="expression" priority="6" dxfId="3" stopIfTrue="1">
      <formula>$J54="Jour de l'An"</formula>
    </cfRule>
  </conditionalFormatting>
  <conditionalFormatting sqref="D68:I68">
    <cfRule type="cellIs" priority="2" dxfId="0" operator="equal" stopIfTrue="1">
      <formula>0</formula>
    </cfRule>
  </conditionalFormatting>
  <conditionalFormatting sqref="D69:I69 E70:I73 E74:F74 I74">
    <cfRule type="cellIs" priority="3" dxfId="0" operator="equal" stopIfTrue="1">
      <formula>0</formula>
    </cfRule>
  </conditionalFormatting>
  <conditionalFormatting sqref="D62:I62">
    <cfRule type="expression" priority="1" dxfId="3" stopIfTrue="1">
      <formula>$J62="Jour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7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81"/>
  <sheetViews>
    <sheetView showGridLines="0" view="pageBreakPreview" zoomScale="60" zoomScaleNormal="75" zoomScalePageLayoutView="0" workbookViewId="0" topLeftCell="A1">
      <selection activeCell="A12" sqref="A12:J12"/>
    </sheetView>
  </sheetViews>
  <sheetFormatPr defaultColWidth="11.421875" defaultRowHeight="12.75"/>
  <cols>
    <col min="1" max="1" width="14.140625" style="1" customWidth="1"/>
    <col min="2" max="2" width="23.8515625" style="1" customWidth="1"/>
    <col min="3" max="3" width="16.8515625" style="1" bestFit="1" customWidth="1"/>
    <col min="4" max="5" width="16.8515625" style="1" customWidth="1"/>
    <col min="6" max="9" width="10.7109375" style="1" customWidth="1"/>
    <col min="10" max="10" width="68.8515625" style="1" customWidth="1"/>
    <col min="11" max="11" width="13.00390625" style="1" customWidth="1"/>
    <col min="12" max="12" width="11.57421875" style="1" hidden="1" customWidth="1"/>
    <col min="13" max="14" width="12.7109375" style="1" hidden="1" customWidth="1"/>
    <col min="15" max="15" width="11.57421875" style="1" hidden="1" customWidth="1"/>
    <col min="16" max="16" width="12.00390625" style="1" hidden="1" customWidth="1"/>
    <col min="17" max="19" width="11.57421875" style="1" hidden="1" customWidth="1"/>
    <col min="20" max="22" width="11.421875" style="1" hidden="1" customWidth="1"/>
    <col min="23" max="23" width="13.421875" style="1" hidden="1" customWidth="1"/>
    <col min="24" max="24" width="14.00390625" style="1" hidden="1" customWidth="1"/>
    <col min="25" max="25" width="15.421875" style="1" hidden="1" customWidth="1"/>
    <col min="26" max="16384" width="11.421875" style="1" customWidth="1"/>
  </cols>
  <sheetData>
    <row r="1" spans="1:11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5.25" customHeight="1">
      <c r="A2" s="20"/>
      <c r="B2" s="20"/>
      <c r="C2" s="130" t="s">
        <v>50</v>
      </c>
      <c r="D2" s="130"/>
      <c r="E2" s="130"/>
      <c r="F2" s="130"/>
      <c r="G2" s="130"/>
      <c r="H2" s="130"/>
      <c r="I2" s="130"/>
      <c r="J2" s="130"/>
      <c r="K2" s="130"/>
    </row>
    <row r="3" spans="1:11" ht="30.75" customHeight="1">
      <c r="A3" s="21"/>
      <c r="B3" s="21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8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24" ht="16.5">
      <c r="A5" s="129" t="s">
        <v>3</v>
      </c>
      <c r="B5" s="129"/>
      <c r="C5" s="129"/>
      <c r="D5" s="121">
        <f>'données générales'!F17</f>
        <v>0</v>
      </c>
      <c r="E5" s="121"/>
      <c r="F5" s="121"/>
      <c r="G5" s="121"/>
      <c r="H5" s="121"/>
      <c r="I5" s="121"/>
      <c r="J5" s="121"/>
      <c r="K5" s="31"/>
      <c r="L5" s="45" t="s">
        <v>40</v>
      </c>
      <c r="M5" s="45" t="str">
        <f>IF(PJour=213,"M8",A12)</f>
        <v>M8</v>
      </c>
      <c r="W5" s="2" t="s">
        <v>0</v>
      </c>
      <c r="X5" s="3" t="s">
        <v>1</v>
      </c>
    </row>
    <row r="6" spans="1:24" ht="18.75" thickBot="1">
      <c r="A6" s="129" t="s">
        <v>49</v>
      </c>
      <c r="B6" s="129"/>
      <c r="C6" s="129"/>
      <c r="D6" s="127">
        <f>'données générales'!F18</f>
        <v>0</v>
      </c>
      <c r="E6" s="127"/>
      <c r="F6" s="127"/>
      <c r="G6" s="127"/>
      <c r="H6" s="127"/>
      <c r="I6" s="127"/>
      <c r="J6" s="127"/>
      <c r="K6" s="31"/>
      <c r="V6" s="4"/>
      <c r="W6" s="5">
        <f>DATE(YEAR('données générales'!F15),MONTH('données générales'!F15)+7,1)</f>
        <v>213</v>
      </c>
      <c r="X6" s="6">
        <f>DATE(YEAR('données générales'!F15),MONTH('données générales'!F15)+8,1)-1</f>
        <v>243</v>
      </c>
    </row>
    <row r="7" spans="1:23" ht="16.5">
      <c r="A7" s="43"/>
      <c r="B7" s="43"/>
      <c r="C7" s="43"/>
      <c r="D7" s="11"/>
      <c r="E7" s="11"/>
      <c r="F7" s="11"/>
      <c r="G7" s="11"/>
      <c r="H7" s="11"/>
      <c r="I7" s="11"/>
      <c r="K7" s="30"/>
      <c r="W7" s="1">
        <f>PJour</f>
        <v>213</v>
      </c>
    </row>
    <row r="8" spans="1:11" ht="16.5">
      <c r="A8" s="129" t="s">
        <v>4</v>
      </c>
      <c r="B8" s="129"/>
      <c r="C8" s="129"/>
      <c r="D8" s="121">
        <f>'données générales'!F19</f>
        <v>0</v>
      </c>
      <c r="E8" s="121"/>
      <c r="F8" s="121"/>
      <c r="G8" s="121"/>
      <c r="H8" s="121"/>
      <c r="I8" s="121"/>
      <c r="J8" s="121"/>
      <c r="K8" s="31"/>
    </row>
    <row r="9" spans="1:11" ht="16.5">
      <c r="A9" s="129" t="s">
        <v>5</v>
      </c>
      <c r="B9" s="129"/>
      <c r="C9" s="129"/>
      <c r="D9" s="127">
        <f>'données générales'!F20</f>
        <v>0</v>
      </c>
      <c r="E9" s="127"/>
      <c r="F9" s="127"/>
      <c r="G9" s="127"/>
      <c r="H9" s="127"/>
      <c r="I9" s="127"/>
      <c r="J9" s="127"/>
      <c r="K9" s="30"/>
    </row>
    <row r="10" spans="1:23" ht="16.5">
      <c r="A10" s="129" t="s">
        <v>6</v>
      </c>
      <c r="B10" s="129"/>
      <c r="C10" s="129"/>
      <c r="D10" s="127">
        <f>'données générales'!F21</f>
        <v>0</v>
      </c>
      <c r="E10" s="127"/>
      <c r="F10" s="127"/>
      <c r="G10" s="127"/>
      <c r="H10" s="127"/>
      <c r="I10" s="127"/>
      <c r="J10" s="127"/>
      <c r="K10" s="31"/>
      <c r="W10" s="26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27"/>
      <c r="K11" s="12"/>
    </row>
    <row r="12" spans="1:14" ht="27.75" customHeight="1">
      <c r="A12" s="128" t="s">
        <v>99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"/>
      <c r="N12" s="26"/>
    </row>
    <row r="13" spans="1:14" ht="27.75" customHeight="1">
      <c r="A13" s="122"/>
      <c r="B13" s="125"/>
      <c r="C13" s="60"/>
      <c r="D13" s="122" t="s">
        <v>61</v>
      </c>
      <c r="E13" s="125"/>
      <c r="F13" s="122" t="s">
        <v>60</v>
      </c>
      <c r="G13" s="133"/>
      <c r="H13" s="133"/>
      <c r="I13" s="125"/>
      <c r="J13" s="60"/>
      <c r="K13" s="12"/>
      <c r="N13" s="26"/>
    </row>
    <row r="14" spans="1:11" s="7" customFormat="1" ht="27">
      <c r="A14" s="126" t="s">
        <v>7</v>
      </c>
      <c r="B14" s="126"/>
      <c r="C14" s="24" t="s">
        <v>8</v>
      </c>
      <c r="D14" s="25" t="s">
        <v>53</v>
      </c>
      <c r="E14" s="25" t="s">
        <v>58</v>
      </c>
      <c r="F14" s="25" t="s">
        <v>65</v>
      </c>
      <c r="G14" s="25" t="s">
        <v>64</v>
      </c>
      <c r="H14" s="25" t="s">
        <v>63</v>
      </c>
      <c r="I14" s="25" t="s">
        <v>54</v>
      </c>
      <c r="J14" s="23" t="s">
        <v>2</v>
      </c>
      <c r="K14" s="12"/>
    </row>
    <row r="15" spans="1:12" ht="17.25">
      <c r="A15" s="109">
        <f>PJour-WEEKDAY(PJour,3)</f>
        <v>213</v>
      </c>
      <c r="B15" s="114">
        <f>PJour-WEEKDAY(PJour,3)</f>
        <v>213</v>
      </c>
      <c r="C15" s="14">
        <f>PJour-WEEKDAY(PJour,3)</f>
        <v>213</v>
      </c>
      <c r="D15" s="79"/>
      <c r="E15" s="79"/>
      <c r="F15" s="79"/>
      <c r="G15" s="79"/>
      <c r="H15" s="79"/>
      <c r="I15" s="79"/>
      <c r="J15" s="15"/>
      <c r="K15" s="28"/>
      <c r="L15" s="29"/>
    </row>
    <row r="16" spans="1:12" ht="17.25">
      <c r="A16" s="109">
        <f aca="true" t="shared" si="0" ref="A16:C21">A15+1</f>
        <v>214</v>
      </c>
      <c r="B16" s="114">
        <f t="shared" si="0"/>
        <v>214</v>
      </c>
      <c r="C16" s="14">
        <f>C15+1</f>
        <v>214</v>
      </c>
      <c r="D16" s="79"/>
      <c r="E16" s="79"/>
      <c r="F16" s="79"/>
      <c r="G16" s="79"/>
      <c r="H16" s="79"/>
      <c r="I16" s="79"/>
      <c r="J16" s="15"/>
      <c r="K16" s="28"/>
      <c r="L16" s="29"/>
    </row>
    <row r="17" spans="1:15" ht="17.25">
      <c r="A17" s="109">
        <f t="shared" si="0"/>
        <v>215</v>
      </c>
      <c r="B17" s="114">
        <f t="shared" si="0"/>
        <v>215</v>
      </c>
      <c r="C17" s="14">
        <f t="shared" si="0"/>
        <v>215</v>
      </c>
      <c r="D17" s="79"/>
      <c r="E17" s="79"/>
      <c r="F17" s="79"/>
      <c r="G17" s="79"/>
      <c r="H17" s="79"/>
      <c r="I17" s="79"/>
      <c r="J17" s="15"/>
      <c r="K17" s="28"/>
      <c r="L17" s="29"/>
      <c r="O17" s="26"/>
    </row>
    <row r="18" spans="1:12" ht="17.25">
      <c r="A18" s="109">
        <f t="shared" si="0"/>
        <v>216</v>
      </c>
      <c r="B18" s="114">
        <f t="shared" si="0"/>
        <v>216</v>
      </c>
      <c r="C18" s="14">
        <f t="shared" si="0"/>
        <v>216</v>
      </c>
      <c r="D18" s="79"/>
      <c r="E18" s="79"/>
      <c r="F18" s="79"/>
      <c r="G18" s="79"/>
      <c r="H18" s="79"/>
      <c r="I18" s="79"/>
      <c r="J18" s="15"/>
      <c r="K18" s="28"/>
      <c r="L18" s="29"/>
    </row>
    <row r="19" spans="1:12" ht="17.25">
      <c r="A19" s="109">
        <f t="shared" si="0"/>
        <v>217</v>
      </c>
      <c r="B19" s="114">
        <f t="shared" si="0"/>
        <v>217</v>
      </c>
      <c r="C19" s="14">
        <f t="shared" si="0"/>
        <v>217</v>
      </c>
      <c r="D19" s="79"/>
      <c r="E19" s="79"/>
      <c r="F19" s="79"/>
      <c r="G19" s="79"/>
      <c r="H19" s="79"/>
      <c r="I19" s="79"/>
      <c r="J19" s="15"/>
      <c r="K19" s="28"/>
      <c r="L19" s="29"/>
    </row>
    <row r="20" spans="1:12" ht="17.25">
      <c r="A20" s="131">
        <f t="shared" si="0"/>
        <v>218</v>
      </c>
      <c r="B20" s="132">
        <f t="shared" si="0"/>
        <v>218</v>
      </c>
      <c r="C20" s="16">
        <f t="shared" si="0"/>
        <v>218</v>
      </c>
      <c r="D20" s="79"/>
      <c r="E20" s="79"/>
      <c r="F20" s="79"/>
      <c r="G20" s="79"/>
      <c r="H20" s="79"/>
      <c r="I20" s="79"/>
      <c r="J20" s="15"/>
      <c r="K20" s="28"/>
      <c r="L20" s="29"/>
    </row>
    <row r="21" spans="1:12" ht="17.25">
      <c r="A21" s="131">
        <f t="shared" si="0"/>
        <v>219</v>
      </c>
      <c r="B21" s="132">
        <f t="shared" si="0"/>
        <v>219</v>
      </c>
      <c r="C21" s="16">
        <f>C20+1</f>
        <v>219</v>
      </c>
      <c r="D21" s="79"/>
      <c r="E21" s="79"/>
      <c r="F21" s="79"/>
      <c r="G21" s="79"/>
      <c r="H21" s="79"/>
      <c r="I21" s="79"/>
      <c r="J21" s="15"/>
      <c r="K21" s="28"/>
      <c r="L21" s="29"/>
    </row>
    <row r="22" spans="1:11" ht="17.25">
      <c r="A22" s="115" t="s">
        <v>9</v>
      </c>
      <c r="B22" s="115"/>
      <c r="C22" s="115"/>
      <c r="D22" s="80">
        <f>SUM(D15:D21)</f>
        <v>0</v>
      </c>
      <c r="E22" s="80">
        <f>SUM(E15:E21)</f>
        <v>0</v>
      </c>
      <c r="F22" s="80">
        <f>F15+F16+F17+F18+F19+F20+F21</f>
        <v>0</v>
      </c>
      <c r="G22" s="80">
        <f>SUM(G15:G21)</f>
        <v>0</v>
      </c>
      <c r="H22" s="80">
        <f>H15+H16+H17+H18+H19+H20+H21</f>
        <v>0</v>
      </c>
      <c r="I22" s="80">
        <f>I15+I16+I17+I18+I19++I21</f>
        <v>0</v>
      </c>
      <c r="J22" s="17"/>
      <c r="K22" s="12"/>
    </row>
    <row r="23" spans="1:11" ht="17.25">
      <c r="A23" s="109">
        <f>A21+1</f>
        <v>220</v>
      </c>
      <c r="B23" s="110"/>
      <c r="C23" s="14">
        <f>C21+1</f>
        <v>220</v>
      </c>
      <c r="D23" s="79"/>
      <c r="E23" s="79"/>
      <c r="F23" s="79"/>
      <c r="G23" s="79"/>
      <c r="H23" s="79"/>
      <c r="I23" s="79"/>
      <c r="J23" s="15"/>
      <c r="K23" s="12"/>
    </row>
    <row r="24" spans="1:11" ht="17.25">
      <c r="A24" s="109">
        <f aca="true" t="shared" si="1" ref="A24:A29">A23+1</f>
        <v>221</v>
      </c>
      <c r="B24" s="110"/>
      <c r="C24" s="14">
        <f aca="true" t="shared" si="2" ref="C24:C29">C23+1</f>
        <v>221</v>
      </c>
      <c r="D24" s="79"/>
      <c r="E24" s="79"/>
      <c r="F24" s="79"/>
      <c r="G24" s="79"/>
      <c r="H24" s="79"/>
      <c r="I24" s="79"/>
      <c r="J24" s="15"/>
      <c r="K24" s="12"/>
    </row>
    <row r="25" spans="1:11" ht="17.25">
      <c r="A25" s="109">
        <f t="shared" si="1"/>
        <v>222</v>
      </c>
      <c r="B25" s="110"/>
      <c r="C25" s="14">
        <f t="shared" si="2"/>
        <v>222</v>
      </c>
      <c r="D25" s="79"/>
      <c r="E25" s="79"/>
      <c r="F25" s="79"/>
      <c r="G25" s="79"/>
      <c r="H25" s="79"/>
      <c r="I25" s="79"/>
      <c r="J25" s="15"/>
      <c r="K25" s="12"/>
    </row>
    <row r="26" spans="1:11" ht="17.25">
      <c r="A26" s="109">
        <f t="shared" si="1"/>
        <v>223</v>
      </c>
      <c r="B26" s="110"/>
      <c r="C26" s="14">
        <f t="shared" si="2"/>
        <v>223</v>
      </c>
      <c r="D26" s="79"/>
      <c r="E26" s="79"/>
      <c r="F26" s="79"/>
      <c r="G26" s="79"/>
      <c r="H26" s="79"/>
      <c r="I26" s="79"/>
      <c r="J26" s="15"/>
      <c r="K26" s="12"/>
    </row>
    <row r="27" spans="1:11" ht="17.25">
      <c r="A27" s="109">
        <f t="shared" si="1"/>
        <v>224</v>
      </c>
      <c r="B27" s="110"/>
      <c r="C27" s="14">
        <f t="shared" si="2"/>
        <v>224</v>
      </c>
      <c r="D27" s="79"/>
      <c r="E27" s="79"/>
      <c r="F27" s="79"/>
      <c r="G27" s="79"/>
      <c r="H27" s="79"/>
      <c r="I27" s="79"/>
      <c r="J27" s="18"/>
      <c r="K27" s="12"/>
    </row>
    <row r="28" spans="1:11" ht="17.25">
      <c r="A28" s="109">
        <f t="shared" si="1"/>
        <v>225</v>
      </c>
      <c r="B28" s="110"/>
      <c r="C28" s="16">
        <f t="shared" si="2"/>
        <v>225</v>
      </c>
      <c r="D28" s="79"/>
      <c r="E28" s="79"/>
      <c r="F28" s="79"/>
      <c r="G28" s="79"/>
      <c r="H28" s="79"/>
      <c r="I28" s="79"/>
      <c r="J28" s="18"/>
      <c r="K28" s="12"/>
    </row>
    <row r="29" spans="1:11" ht="17.25">
      <c r="A29" s="109">
        <f t="shared" si="1"/>
        <v>226</v>
      </c>
      <c r="B29" s="110"/>
      <c r="C29" s="16">
        <f t="shared" si="2"/>
        <v>226</v>
      </c>
      <c r="D29" s="79"/>
      <c r="E29" s="79"/>
      <c r="F29" s="79"/>
      <c r="G29" s="79"/>
      <c r="H29" s="79"/>
      <c r="I29" s="79"/>
      <c r="J29" s="18"/>
      <c r="K29" s="12"/>
    </row>
    <row r="30" spans="1:11" ht="17.25">
      <c r="A30" s="115" t="s">
        <v>10</v>
      </c>
      <c r="B30" s="115"/>
      <c r="C30" s="115"/>
      <c r="D30" s="80">
        <f>SUM(D23:D29)</f>
        <v>0</v>
      </c>
      <c r="E30" s="80">
        <f>SUM(E23:E29)</f>
        <v>0</v>
      </c>
      <c r="F30" s="80">
        <f>F23+F24+F25+F26+F27+F28+F29</f>
        <v>0</v>
      </c>
      <c r="G30" s="80">
        <f>SUM(G23:G29)</f>
        <v>0</v>
      </c>
      <c r="H30" s="80">
        <f>H23+H24+H25+H26+H27+H28+H29</f>
        <v>0</v>
      </c>
      <c r="I30" s="80">
        <f>SUM(I23:I29)</f>
        <v>0</v>
      </c>
      <c r="J30" s="19"/>
      <c r="K30" s="12"/>
    </row>
    <row r="31" spans="1:11" ht="17.25">
      <c r="A31" s="109">
        <f>A29+1</f>
        <v>227</v>
      </c>
      <c r="B31" s="110"/>
      <c r="C31" s="14">
        <f>C29+1</f>
        <v>227</v>
      </c>
      <c r="D31" s="79"/>
      <c r="E31" s="79"/>
      <c r="F31" s="79"/>
      <c r="G31" s="79"/>
      <c r="H31" s="79"/>
      <c r="I31" s="79"/>
      <c r="J31" s="18"/>
      <c r="K31" s="12"/>
    </row>
    <row r="32" spans="1:11" ht="17.25">
      <c r="A32" s="109">
        <f aca="true" t="shared" si="3" ref="A32:A37">A31+1</f>
        <v>228</v>
      </c>
      <c r="B32" s="110"/>
      <c r="C32" s="14">
        <f aca="true" t="shared" si="4" ref="C32:C37">C31+1</f>
        <v>228</v>
      </c>
      <c r="D32" s="79"/>
      <c r="E32" s="79"/>
      <c r="F32" s="79"/>
      <c r="G32" s="79"/>
      <c r="H32" s="79"/>
      <c r="I32" s="79"/>
      <c r="J32" s="18"/>
      <c r="K32" s="12"/>
    </row>
    <row r="33" spans="1:11" ht="17.25">
      <c r="A33" s="109">
        <f t="shared" si="3"/>
        <v>229</v>
      </c>
      <c r="B33" s="110"/>
      <c r="C33" s="14">
        <f t="shared" si="4"/>
        <v>229</v>
      </c>
      <c r="D33" s="79"/>
      <c r="E33" s="79"/>
      <c r="F33" s="79"/>
      <c r="G33" s="79"/>
      <c r="H33" s="79"/>
      <c r="I33" s="79"/>
      <c r="J33" s="18"/>
      <c r="K33" s="12"/>
    </row>
    <row r="34" spans="1:11" ht="17.25">
      <c r="A34" s="109">
        <f t="shared" si="3"/>
        <v>230</v>
      </c>
      <c r="B34" s="110"/>
      <c r="C34" s="14">
        <f t="shared" si="4"/>
        <v>230</v>
      </c>
      <c r="D34" s="79"/>
      <c r="E34" s="79"/>
      <c r="F34" s="79"/>
      <c r="G34" s="79"/>
      <c r="H34" s="79"/>
      <c r="I34" s="79"/>
      <c r="J34" s="18"/>
      <c r="K34" s="12"/>
    </row>
    <row r="35" spans="1:11" ht="17.25">
      <c r="A35" s="109">
        <f t="shared" si="3"/>
        <v>231</v>
      </c>
      <c r="B35" s="110"/>
      <c r="C35" s="14">
        <f t="shared" si="4"/>
        <v>231</v>
      </c>
      <c r="D35" s="79"/>
      <c r="E35" s="79"/>
      <c r="F35" s="79"/>
      <c r="G35" s="79"/>
      <c r="H35" s="79"/>
      <c r="I35" s="79"/>
      <c r="J35" s="18"/>
      <c r="K35" s="12"/>
    </row>
    <row r="36" spans="1:11" ht="17.25">
      <c r="A36" s="109">
        <f t="shared" si="3"/>
        <v>232</v>
      </c>
      <c r="B36" s="110"/>
      <c r="C36" s="16">
        <f t="shared" si="4"/>
        <v>232</v>
      </c>
      <c r="D36" s="79"/>
      <c r="E36" s="79"/>
      <c r="F36" s="79"/>
      <c r="G36" s="79"/>
      <c r="H36" s="79"/>
      <c r="I36" s="79"/>
      <c r="J36" s="18"/>
      <c r="K36" s="12"/>
    </row>
    <row r="37" spans="1:11" ht="17.25">
      <c r="A37" s="109">
        <f t="shared" si="3"/>
        <v>233</v>
      </c>
      <c r="B37" s="110"/>
      <c r="C37" s="16">
        <f t="shared" si="4"/>
        <v>233</v>
      </c>
      <c r="D37" s="79"/>
      <c r="E37" s="79"/>
      <c r="F37" s="79"/>
      <c r="G37" s="79"/>
      <c r="H37" s="79"/>
      <c r="I37" s="79"/>
      <c r="J37" s="18"/>
      <c r="K37" s="12"/>
    </row>
    <row r="38" spans="1:11" ht="17.25">
      <c r="A38" s="115" t="s">
        <v>11</v>
      </c>
      <c r="B38" s="115"/>
      <c r="C38" s="115"/>
      <c r="D38" s="80">
        <f aca="true" t="shared" si="5" ref="D38:I38">SUM(D31:D37)</f>
        <v>0</v>
      </c>
      <c r="E38" s="80">
        <f t="shared" si="5"/>
        <v>0</v>
      </c>
      <c r="F38" s="80">
        <f t="shared" si="5"/>
        <v>0</v>
      </c>
      <c r="G38" s="80">
        <f t="shared" si="5"/>
        <v>0</v>
      </c>
      <c r="H38" s="80">
        <f t="shared" si="5"/>
        <v>0</v>
      </c>
      <c r="I38" s="80">
        <f t="shared" si="5"/>
        <v>0</v>
      </c>
      <c r="J38" s="19"/>
      <c r="K38" s="12"/>
    </row>
    <row r="39" spans="1:11" ht="17.25">
      <c r="A39" s="109">
        <f>A37+1</f>
        <v>234</v>
      </c>
      <c r="B39" s="110"/>
      <c r="C39" s="14">
        <f>C37+1</f>
        <v>234</v>
      </c>
      <c r="D39" s="79"/>
      <c r="E39" s="79"/>
      <c r="F39" s="79"/>
      <c r="G39" s="79"/>
      <c r="H39" s="79"/>
      <c r="I39" s="79"/>
      <c r="J39" s="18"/>
      <c r="K39" s="12"/>
    </row>
    <row r="40" spans="1:11" ht="17.25">
      <c r="A40" s="109">
        <f aca="true" t="shared" si="6" ref="A40:A45">A39+1</f>
        <v>235</v>
      </c>
      <c r="B40" s="110"/>
      <c r="C40" s="14">
        <f aca="true" t="shared" si="7" ref="C40:C45">C39+1</f>
        <v>235</v>
      </c>
      <c r="D40" s="79"/>
      <c r="E40" s="79"/>
      <c r="F40" s="79"/>
      <c r="G40" s="79"/>
      <c r="H40" s="79"/>
      <c r="I40" s="79"/>
      <c r="J40" s="18"/>
      <c r="K40" s="12"/>
    </row>
    <row r="41" spans="1:11" ht="17.25">
      <c r="A41" s="109">
        <f t="shared" si="6"/>
        <v>236</v>
      </c>
      <c r="B41" s="110"/>
      <c r="C41" s="14">
        <f t="shared" si="7"/>
        <v>236</v>
      </c>
      <c r="D41" s="79"/>
      <c r="E41" s="79"/>
      <c r="F41" s="79"/>
      <c r="G41" s="79"/>
      <c r="H41" s="79"/>
      <c r="I41" s="79"/>
      <c r="J41" s="18"/>
      <c r="K41" s="12"/>
    </row>
    <row r="42" spans="1:11" ht="17.25">
      <c r="A42" s="109">
        <f t="shared" si="6"/>
        <v>237</v>
      </c>
      <c r="B42" s="110"/>
      <c r="C42" s="14">
        <f t="shared" si="7"/>
        <v>237</v>
      </c>
      <c r="D42" s="79"/>
      <c r="E42" s="79"/>
      <c r="F42" s="79"/>
      <c r="G42" s="79"/>
      <c r="H42" s="79"/>
      <c r="I42" s="79"/>
      <c r="J42" s="18"/>
      <c r="K42" s="12"/>
    </row>
    <row r="43" spans="1:11" ht="17.25">
      <c r="A43" s="109">
        <f t="shared" si="6"/>
        <v>238</v>
      </c>
      <c r="B43" s="110"/>
      <c r="C43" s="14">
        <f t="shared" si="7"/>
        <v>238</v>
      </c>
      <c r="D43" s="79"/>
      <c r="E43" s="79"/>
      <c r="F43" s="79"/>
      <c r="G43" s="79"/>
      <c r="H43" s="79"/>
      <c r="I43" s="79"/>
      <c r="J43" s="18"/>
      <c r="K43" s="12"/>
    </row>
    <row r="44" spans="1:11" ht="17.25">
      <c r="A44" s="109">
        <f t="shared" si="6"/>
        <v>239</v>
      </c>
      <c r="B44" s="110"/>
      <c r="C44" s="16">
        <f t="shared" si="7"/>
        <v>239</v>
      </c>
      <c r="D44" s="79"/>
      <c r="E44" s="79"/>
      <c r="F44" s="79"/>
      <c r="G44" s="79"/>
      <c r="H44" s="79"/>
      <c r="I44" s="79"/>
      <c r="J44" s="18"/>
      <c r="K44" s="12"/>
    </row>
    <row r="45" spans="1:11" ht="17.25">
      <c r="A45" s="109">
        <f t="shared" si="6"/>
        <v>240</v>
      </c>
      <c r="B45" s="110"/>
      <c r="C45" s="16">
        <f t="shared" si="7"/>
        <v>240</v>
      </c>
      <c r="D45" s="79"/>
      <c r="E45" s="79"/>
      <c r="F45" s="79"/>
      <c r="G45" s="79"/>
      <c r="H45" s="79"/>
      <c r="I45" s="79"/>
      <c r="J45" s="18"/>
      <c r="K45" s="12"/>
    </row>
    <row r="46" spans="1:11" ht="17.25">
      <c r="A46" s="115" t="s">
        <v>12</v>
      </c>
      <c r="B46" s="115"/>
      <c r="C46" s="115"/>
      <c r="D46" s="80">
        <f aca="true" t="shared" si="8" ref="D46:I46">SUM(D39:D45)</f>
        <v>0</v>
      </c>
      <c r="E46" s="80">
        <f t="shared" si="8"/>
        <v>0</v>
      </c>
      <c r="F46" s="80">
        <f t="shared" si="8"/>
        <v>0</v>
      </c>
      <c r="G46" s="80">
        <f t="shared" si="8"/>
        <v>0</v>
      </c>
      <c r="H46" s="80">
        <f t="shared" si="8"/>
        <v>0</v>
      </c>
      <c r="I46" s="80">
        <f t="shared" si="8"/>
        <v>0</v>
      </c>
      <c r="J46" s="19"/>
      <c r="K46" s="12"/>
    </row>
    <row r="47" spans="1:11" ht="17.25">
      <c r="A47" s="109">
        <f>A45+1</f>
        <v>241</v>
      </c>
      <c r="B47" s="110"/>
      <c r="C47" s="14">
        <f>C45+1</f>
        <v>241</v>
      </c>
      <c r="D47" s="79"/>
      <c r="E47" s="79"/>
      <c r="F47" s="79"/>
      <c r="G47" s="79"/>
      <c r="H47" s="79"/>
      <c r="I47" s="79"/>
      <c r="J47" s="18"/>
      <c r="K47" s="12"/>
    </row>
    <row r="48" spans="1:11" ht="17.25">
      <c r="A48" s="109">
        <f aca="true" t="shared" si="9" ref="A48:A53">A47+1</f>
        <v>242</v>
      </c>
      <c r="B48" s="110"/>
      <c r="C48" s="14">
        <f aca="true" t="shared" si="10" ref="C48:C53">C47+1</f>
        <v>242</v>
      </c>
      <c r="D48" s="79"/>
      <c r="E48" s="79"/>
      <c r="F48" s="79"/>
      <c r="G48" s="79"/>
      <c r="H48" s="79"/>
      <c r="I48" s="79"/>
      <c r="J48" s="18"/>
      <c r="K48" s="12"/>
    </row>
    <row r="49" spans="1:11" ht="17.25">
      <c r="A49" s="109">
        <f t="shared" si="9"/>
        <v>243</v>
      </c>
      <c r="B49" s="110"/>
      <c r="C49" s="14">
        <f t="shared" si="10"/>
        <v>243</v>
      </c>
      <c r="D49" s="79"/>
      <c r="E49" s="79"/>
      <c r="F49" s="79"/>
      <c r="G49" s="79"/>
      <c r="H49" s="79"/>
      <c r="I49" s="79"/>
      <c r="J49" s="18"/>
      <c r="K49" s="12"/>
    </row>
    <row r="50" spans="1:11" ht="17.25">
      <c r="A50" s="109">
        <f t="shared" si="9"/>
        <v>244</v>
      </c>
      <c r="B50" s="110"/>
      <c r="C50" s="14">
        <f t="shared" si="10"/>
        <v>244</v>
      </c>
      <c r="D50" s="79"/>
      <c r="E50" s="79"/>
      <c r="F50" s="79"/>
      <c r="G50" s="79"/>
      <c r="H50" s="79"/>
      <c r="I50" s="79"/>
      <c r="J50" s="18"/>
      <c r="K50" s="12"/>
    </row>
    <row r="51" spans="1:11" ht="17.25">
      <c r="A51" s="109">
        <f t="shared" si="9"/>
        <v>245</v>
      </c>
      <c r="B51" s="110"/>
      <c r="C51" s="14">
        <f t="shared" si="10"/>
        <v>245</v>
      </c>
      <c r="D51" s="79"/>
      <c r="E51" s="79"/>
      <c r="F51" s="79"/>
      <c r="G51" s="79"/>
      <c r="H51" s="79"/>
      <c r="I51" s="79"/>
      <c r="J51" s="18"/>
      <c r="K51" s="12"/>
    </row>
    <row r="52" spans="1:11" ht="17.25">
      <c r="A52" s="109">
        <f t="shared" si="9"/>
        <v>246</v>
      </c>
      <c r="B52" s="110"/>
      <c r="C52" s="14">
        <f t="shared" si="10"/>
        <v>246</v>
      </c>
      <c r="D52" s="79"/>
      <c r="E52" s="79"/>
      <c r="F52" s="79"/>
      <c r="G52" s="79"/>
      <c r="H52" s="79"/>
      <c r="I52" s="79"/>
      <c r="J52" s="18"/>
      <c r="K52" s="12"/>
    </row>
    <row r="53" spans="1:11" ht="17.25">
      <c r="A53" s="109">
        <f t="shared" si="9"/>
        <v>247</v>
      </c>
      <c r="B53" s="110"/>
      <c r="C53" s="14">
        <f t="shared" si="10"/>
        <v>247</v>
      </c>
      <c r="D53" s="79"/>
      <c r="E53" s="79"/>
      <c r="F53" s="79"/>
      <c r="G53" s="79"/>
      <c r="H53" s="79"/>
      <c r="I53" s="79"/>
      <c r="J53" s="18"/>
      <c r="K53" s="12"/>
    </row>
    <row r="54" spans="1:11" ht="17.25">
      <c r="A54" s="111" t="s">
        <v>13</v>
      </c>
      <c r="B54" s="112"/>
      <c r="C54" s="113"/>
      <c r="D54" s="80">
        <f aca="true" t="shared" si="11" ref="D54:I54">SUM(D47:D53)</f>
        <v>0</v>
      </c>
      <c r="E54" s="80">
        <f t="shared" si="11"/>
        <v>0</v>
      </c>
      <c r="F54" s="80">
        <f t="shared" si="11"/>
        <v>0</v>
      </c>
      <c r="G54" s="80">
        <f t="shared" si="11"/>
        <v>0</v>
      </c>
      <c r="H54" s="80">
        <f t="shared" si="11"/>
        <v>0</v>
      </c>
      <c r="I54" s="80">
        <f t="shared" si="11"/>
        <v>0</v>
      </c>
      <c r="J54" s="19"/>
      <c r="K54" s="12"/>
    </row>
    <row r="55" spans="1:11" ht="17.25">
      <c r="A55" s="109">
        <f>A53+1</f>
        <v>248</v>
      </c>
      <c r="B55" s="110"/>
      <c r="C55" s="14">
        <f>C53+1</f>
        <v>248</v>
      </c>
      <c r="D55" s="79"/>
      <c r="E55" s="79"/>
      <c r="F55" s="79"/>
      <c r="G55" s="79"/>
      <c r="H55" s="79"/>
      <c r="I55" s="79"/>
      <c r="J55" s="18"/>
      <c r="K55" s="12"/>
    </row>
    <row r="56" spans="1:11" ht="17.25">
      <c r="A56" s="109">
        <f aca="true" t="shared" si="12" ref="A56:A61">A55+1</f>
        <v>249</v>
      </c>
      <c r="B56" s="110"/>
      <c r="C56" s="14">
        <f aca="true" t="shared" si="13" ref="C56:C61">C55+1</f>
        <v>249</v>
      </c>
      <c r="D56" s="79"/>
      <c r="E56" s="79"/>
      <c r="F56" s="79"/>
      <c r="G56" s="79"/>
      <c r="H56" s="79"/>
      <c r="I56" s="79"/>
      <c r="J56" s="18"/>
      <c r="K56" s="12"/>
    </row>
    <row r="57" spans="1:11" ht="17.25">
      <c r="A57" s="109">
        <f t="shared" si="12"/>
        <v>250</v>
      </c>
      <c r="B57" s="110"/>
      <c r="C57" s="14">
        <f t="shared" si="13"/>
        <v>250</v>
      </c>
      <c r="D57" s="79"/>
      <c r="E57" s="79"/>
      <c r="F57" s="79"/>
      <c r="G57" s="79"/>
      <c r="H57" s="79"/>
      <c r="I57" s="79"/>
      <c r="J57" s="18"/>
      <c r="K57" s="12"/>
    </row>
    <row r="58" spans="1:11" ht="17.25">
      <c r="A58" s="109">
        <f t="shared" si="12"/>
        <v>251</v>
      </c>
      <c r="B58" s="110"/>
      <c r="C58" s="14">
        <f t="shared" si="13"/>
        <v>251</v>
      </c>
      <c r="D58" s="79"/>
      <c r="E58" s="79"/>
      <c r="F58" s="79"/>
      <c r="G58" s="79"/>
      <c r="H58" s="79"/>
      <c r="I58" s="79"/>
      <c r="J58" s="18"/>
      <c r="K58" s="12"/>
    </row>
    <row r="59" spans="1:11" ht="17.25">
      <c r="A59" s="109">
        <f t="shared" si="12"/>
        <v>252</v>
      </c>
      <c r="B59" s="110"/>
      <c r="C59" s="14">
        <f t="shared" si="13"/>
        <v>252</v>
      </c>
      <c r="D59" s="79"/>
      <c r="E59" s="79"/>
      <c r="F59" s="79"/>
      <c r="G59" s="79"/>
      <c r="H59" s="79"/>
      <c r="I59" s="79"/>
      <c r="J59" s="18"/>
      <c r="K59" s="12"/>
    </row>
    <row r="60" spans="1:11" ht="17.25">
      <c r="A60" s="109">
        <f t="shared" si="12"/>
        <v>253</v>
      </c>
      <c r="B60" s="110"/>
      <c r="C60" s="14">
        <f t="shared" si="13"/>
        <v>253</v>
      </c>
      <c r="D60" s="79"/>
      <c r="E60" s="79"/>
      <c r="F60" s="79"/>
      <c r="G60" s="79"/>
      <c r="H60" s="79"/>
      <c r="I60" s="79"/>
      <c r="J60" s="18"/>
      <c r="K60" s="12"/>
    </row>
    <row r="61" spans="1:11" ht="17.25">
      <c r="A61" s="109">
        <f t="shared" si="12"/>
        <v>254</v>
      </c>
      <c r="B61" s="110"/>
      <c r="C61" s="14">
        <f t="shared" si="13"/>
        <v>254</v>
      </c>
      <c r="D61" s="79"/>
      <c r="E61" s="79"/>
      <c r="F61" s="79"/>
      <c r="G61" s="79"/>
      <c r="H61" s="79"/>
      <c r="I61" s="79"/>
      <c r="J61" s="18"/>
      <c r="K61" s="12"/>
    </row>
    <row r="62" spans="1:11" ht="17.25">
      <c r="A62" s="111" t="s">
        <v>31</v>
      </c>
      <c r="B62" s="112"/>
      <c r="C62" s="113"/>
      <c r="D62" s="80">
        <f>SUM(D55:D61)</f>
        <v>0</v>
      </c>
      <c r="E62" s="80">
        <f>E55+E56+E57+E58+E59+E60+E61</f>
        <v>0</v>
      </c>
      <c r="F62" s="80">
        <f>F55+F56+F57+F58+F59+F60+F61</f>
        <v>0</v>
      </c>
      <c r="G62" s="80">
        <f>G55+G56+G57+G58+G59+G60+G61</f>
        <v>0</v>
      </c>
      <c r="H62" s="80">
        <f>H55+H56+H57+H58+H59+H60+H61</f>
        <v>0</v>
      </c>
      <c r="I62" s="80">
        <f>I55+I56+I57+I58+I59+I60+I61</f>
        <v>0</v>
      </c>
      <c r="J62" s="19"/>
      <c r="K62" s="12"/>
    </row>
    <row r="63" spans="1:11" ht="15">
      <c r="A63" s="118" t="str">
        <f>CONCATENATE(PROPER(TEXT(PJour,"mmmm aaa"))," : total des heures sur l'opération")</f>
        <v>Août 1904 : total des heures sur l'opération</v>
      </c>
      <c r="B63" s="119"/>
      <c r="C63" s="120"/>
      <c r="D63" s="81">
        <f>SUM(D62,D54,D46,D38,D30,D22)</f>
        <v>0</v>
      </c>
      <c r="E63" s="81">
        <f>SUM(E62,E54,E46,E38,E30,E22)</f>
        <v>0</v>
      </c>
      <c r="F63" s="81">
        <f>SUM(F62,F54,F46,F38,F30,F22)</f>
        <v>0</v>
      </c>
      <c r="G63" s="81">
        <f>SUM(G62,G54,G46,G38,G30,G22)</f>
        <v>0</v>
      </c>
      <c r="H63" s="81">
        <f>SUM(H62,H54,H46,H38,H30,H22)</f>
        <v>0</v>
      </c>
      <c r="I63" s="81">
        <f>I62+I54+I46+I38+I30+I22</f>
        <v>0</v>
      </c>
      <c r="J63" s="13"/>
      <c r="K63" s="12"/>
    </row>
    <row r="64" ht="15">
      <c r="K64" s="12"/>
    </row>
    <row r="65" spans="1:11" ht="18">
      <c r="A65" s="67" t="str">
        <f>A12</f>
        <v>Août 20__</v>
      </c>
      <c r="B65" s="68" t="s">
        <v>62</v>
      </c>
      <c r="C65" s="68"/>
      <c r="D65" s="68"/>
      <c r="E65" s="68"/>
      <c r="F65" s="68"/>
      <c r="G65" s="68"/>
      <c r="H65" s="68"/>
      <c r="I65" s="68"/>
      <c r="J65" s="70"/>
      <c r="K65" s="12"/>
    </row>
    <row r="67" ht="15.75" thickBot="1"/>
    <row r="68" spans="1:11" ht="28.5" customHeight="1">
      <c r="A68" s="116" t="s">
        <v>67</v>
      </c>
      <c r="B68" s="117"/>
      <c r="C68" s="117"/>
      <c r="D68" s="82"/>
      <c r="E68" s="83"/>
      <c r="F68" s="83"/>
      <c r="G68" s="83"/>
      <c r="H68" s="83"/>
      <c r="I68" s="83"/>
      <c r="J68" s="61" t="s">
        <v>66</v>
      </c>
      <c r="K68" s="12"/>
    </row>
    <row r="69" spans="1:11" ht="28.5" customHeight="1">
      <c r="A69" s="105" t="s">
        <v>82</v>
      </c>
      <c r="B69" s="104"/>
      <c r="C69" s="104"/>
      <c r="D69" s="84">
        <f>D63</f>
        <v>0</v>
      </c>
      <c r="E69" s="84"/>
      <c r="F69" s="84"/>
      <c r="G69" s="84"/>
      <c r="H69" s="84"/>
      <c r="I69" s="84"/>
      <c r="J69" s="62"/>
      <c r="K69" s="12"/>
    </row>
    <row r="70" spans="1:11" ht="28.5" customHeight="1">
      <c r="A70" s="105" t="s">
        <v>59</v>
      </c>
      <c r="B70" s="104"/>
      <c r="C70" s="104"/>
      <c r="D70" s="85"/>
      <c r="E70" s="84">
        <f>E63</f>
        <v>0</v>
      </c>
      <c r="F70" s="84"/>
      <c r="G70" s="84"/>
      <c r="H70" s="84"/>
      <c r="I70" s="84"/>
      <c r="J70" s="62"/>
      <c r="K70" s="12"/>
    </row>
    <row r="71" spans="1:11" ht="28.5" customHeight="1">
      <c r="A71" s="107" t="s">
        <v>60</v>
      </c>
      <c r="B71" s="104" t="s">
        <v>69</v>
      </c>
      <c r="C71" s="104"/>
      <c r="D71" s="85"/>
      <c r="E71" s="84"/>
      <c r="F71" s="88">
        <f>F63</f>
        <v>0</v>
      </c>
      <c r="G71" s="84"/>
      <c r="H71" s="84"/>
      <c r="I71" s="84"/>
      <c r="J71" s="63"/>
      <c r="K71" s="12"/>
    </row>
    <row r="72" spans="1:11" ht="28.5" customHeight="1">
      <c r="A72" s="107"/>
      <c r="B72" s="104" t="s">
        <v>55</v>
      </c>
      <c r="C72" s="104"/>
      <c r="D72" s="85"/>
      <c r="E72" s="84"/>
      <c r="F72" s="84"/>
      <c r="G72" s="84">
        <f>G63</f>
        <v>0</v>
      </c>
      <c r="H72" s="84"/>
      <c r="I72" s="84"/>
      <c r="J72" s="63"/>
      <c r="K72" s="12"/>
    </row>
    <row r="73" spans="1:11" ht="28.5" customHeight="1">
      <c r="A73" s="107"/>
      <c r="B73" s="104" t="s">
        <v>70</v>
      </c>
      <c r="C73" s="104"/>
      <c r="D73" s="85"/>
      <c r="E73" s="84"/>
      <c r="F73" s="84"/>
      <c r="G73" s="84"/>
      <c r="H73" s="84">
        <f>H63</f>
        <v>0</v>
      </c>
      <c r="I73" s="84"/>
      <c r="J73" s="63"/>
      <c r="K73" s="12"/>
    </row>
    <row r="74" spans="1:11" ht="28.5" customHeight="1" thickBot="1">
      <c r="A74" s="108"/>
      <c r="B74" s="106" t="s">
        <v>56</v>
      </c>
      <c r="C74" s="106"/>
      <c r="D74" s="86"/>
      <c r="E74" s="87"/>
      <c r="F74" s="87"/>
      <c r="G74" s="86"/>
      <c r="H74" s="86"/>
      <c r="I74" s="87">
        <f>I63</f>
        <v>0</v>
      </c>
      <c r="J74" s="64"/>
      <c r="K74" s="12"/>
    </row>
    <row r="76" spans="10:12" ht="15">
      <c r="J76" s="102" t="s">
        <v>91</v>
      </c>
      <c r="K76" s="103"/>
      <c r="L76" s="103"/>
    </row>
    <row r="77" spans="2:12" ht="15">
      <c r="B77" s="102" t="s">
        <v>90</v>
      </c>
      <c r="J77" s="103"/>
      <c r="K77" s="103"/>
      <c r="L77" s="103"/>
    </row>
    <row r="78" spans="2:12" ht="15">
      <c r="B78" s="103"/>
      <c r="J78" s="103"/>
      <c r="K78" s="103"/>
      <c r="L78" s="103"/>
    </row>
    <row r="79" spans="2:12" ht="15">
      <c r="B79" s="103"/>
      <c r="J79" s="103"/>
      <c r="K79" s="103"/>
      <c r="L79" s="103"/>
    </row>
    <row r="80" spans="2:12" ht="15">
      <c r="B80" s="103"/>
      <c r="J80" s="103"/>
      <c r="K80" s="103"/>
      <c r="L80" s="103"/>
    </row>
    <row r="81" spans="2:12" ht="15">
      <c r="B81" s="103"/>
      <c r="J81" s="103"/>
      <c r="K81" s="103"/>
      <c r="L81" s="103"/>
    </row>
  </sheetData>
  <sheetProtection formatCells="0" formatColumns="0" formatRows="0"/>
  <mergeCells count="75">
    <mergeCell ref="C2:K3"/>
    <mergeCell ref="A5:C5"/>
    <mergeCell ref="D5:J5"/>
    <mergeCell ref="A6:C6"/>
    <mergeCell ref="D6:J6"/>
    <mergeCell ref="A8:C8"/>
    <mergeCell ref="D8:J8"/>
    <mergeCell ref="A9:C9"/>
    <mergeCell ref="D9:J9"/>
    <mergeCell ref="A10:C10"/>
    <mergeCell ref="D10:J10"/>
    <mergeCell ref="A12:J12"/>
    <mergeCell ref="A14:B14"/>
    <mergeCell ref="A13:B13"/>
    <mergeCell ref="D13:E13"/>
    <mergeCell ref="F13:I13"/>
    <mergeCell ref="A15:B15"/>
    <mergeCell ref="A16:B16"/>
    <mergeCell ref="A17:B17"/>
    <mergeCell ref="A18:B18"/>
    <mergeCell ref="A19:B19"/>
    <mergeCell ref="A20:B20"/>
    <mergeCell ref="A21:B21"/>
    <mergeCell ref="A22:C22"/>
    <mergeCell ref="A23:B23"/>
    <mergeCell ref="A24:B24"/>
    <mergeCell ref="A25:B25"/>
    <mergeCell ref="A26:B26"/>
    <mergeCell ref="A27:B27"/>
    <mergeCell ref="A28:B28"/>
    <mergeCell ref="A29:B29"/>
    <mergeCell ref="A30:C30"/>
    <mergeCell ref="A31:B31"/>
    <mergeCell ref="A32:B32"/>
    <mergeCell ref="A33:B33"/>
    <mergeCell ref="A34:B34"/>
    <mergeCell ref="A35:B35"/>
    <mergeCell ref="A36:B36"/>
    <mergeCell ref="A37:B37"/>
    <mergeCell ref="A38:C38"/>
    <mergeCell ref="A39:B39"/>
    <mergeCell ref="A40:B40"/>
    <mergeCell ref="A41:B41"/>
    <mergeCell ref="A42:B42"/>
    <mergeCell ref="A43:B43"/>
    <mergeCell ref="A44:B44"/>
    <mergeCell ref="A45:B45"/>
    <mergeCell ref="A46:C46"/>
    <mergeCell ref="A47:B47"/>
    <mergeCell ref="A48:B48"/>
    <mergeCell ref="A49:B49"/>
    <mergeCell ref="A50:B50"/>
    <mergeCell ref="A51:B51"/>
    <mergeCell ref="A52:B52"/>
    <mergeCell ref="A53:B53"/>
    <mergeCell ref="A54:C54"/>
    <mergeCell ref="A55:B55"/>
    <mergeCell ref="A56:B56"/>
    <mergeCell ref="A63:C63"/>
    <mergeCell ref="A57:B57"/>
    <mergeCell ref="A58:B58"/>
    <mergeCell ref="A59:B59"/>
    <mergeCell ref="A60:B60"/>
    <mergeCell ref="A61:B61"/>
    <mergeCell ref="A62:C62"/>
    <mergeCell ref="J76:L81"/>
    <mergeCell ref="B77:B81"/>
    <mergeCell ref="A68:C68"/>
    <mergeCell ref="A69:C69"/>
    <mergeCell ref="A70:C70"/>
    <mergeCell ref="A71:A74"/>
    <mergeCell ref="B71:C71"/>
    <mergeCell ref="B72:C72"/>
    <mergeCell ref="B73:C73"/>
    <mergeCell ref="B74:C74"/>
  </mergeCells>
  <conditionalFormatting sqref="C15:C21 C23:C29 C31:C37 C39:C45 C47:C53">
    <cfRule type="cellIs" priority="29" dxfId="7" operator="notBetween" stopIfTrue="1">
      <formula>PJour</formula>
      <formula>DJour</formula>
    </cfRule>
    <cfRule type="cellIs" priority="30" dxfId="6" operator="equal" stopIfTrue="1">
      <formula>TODAY()</formula>
    </cfRule>
  </conditionalFormatting>
  <conditionalFormatting sqref="I20 I46 I38">
    <cfRule type="expression" priority="14" dxfId="3" stopIfTrue="1">
      <formula>$J20="Jour de l'An"</formula>
    </cfRule>
  </conditionalFormatting>
  <conditionalFormatting sqref="I21:I22">
    <cfRule type="expression" priority="13" dxfId="3" stopIfTrue="1">
      <formula>$J21="Jour de l'An"</formula>
    </cfRule>
  </conditionalFormatting>
  <conditionalFormatting sqref="I28">
    <cfRule type="expression" priority="12" dxfId="3" stopIfTrue="1">
      <formula>$J28="Jour de l'An"</formula>
    </cfRule>
  </conditionalFormatting>
  <conditionalFormatting sqref="I29:I30">
    <cfRule type="expression" priority="11" dxfId="3" stopIfTrue="1">
      <formula>$J29="Jour de l'An"</formula>
    </cfRule>
  </conditionalFormatting>
  <conditionalFormatting sqref="I36">
    <cfRule type="expression" priority="10" dxfId="3" stopIfTrue="1">
      <formula>$J36="Jour de l'An"</formula>
    </cfRule>
  </conditionalFormatting>
  <conditionalFormatting sqref="I37">
    <cfRule type="expression" priority="9" dxfId="3" stopIfTrue="1">
      <formula>$J37="Jour de l'An"</formula>
    </cfRule>
  </conditionalFormatting>
  <conditionalFormatting sqref="D5:J6 D8:J10">
    <cfRule type="cellIs" priority="19" dxfId="0" operator="equal" stopIfTrue="1">
      <formula>0</formula>
    </cfRule>
  </conditionalFormatting>
  <conditionalFormatting sqref="C55:C61">
    <cfRule type="cellIs" priority="16" dxfId="7" operator="notBetween" stopIfTrue="1">
      <formula>PJour</formula>
      <formula>DJour</formula>
    </cfRule>
    <cfRule type="cellIs" priority="17" dxfId="6" operator="equal" stopIfTrue="1">
      <formula>TODAY()</formula>
    </cfRule>
  </conditionalFormatting>
  <conditionalFormatting sqref="D20:H22 D28:H30 D36:H38 D44:H46 D54:H54">
    <cfRule type="expression" priority="4" dxfId="3" stopIfTrue="1">
      <formula>$J20="Jour de l'An"</formula>
    </cfRule>
  </conditionalFormatting>
  <conditionalFormatting sqref="I44">
    <cfRule type="expression" priority="8" dxfId="3" stopIfTrue="1">
      <formula>$J44="Jour de l'An"</formula>
    </cfRule>
  </conditionalFormatting>
  <conditionalFormatting sqref="I45">
    <cfRule type="expression" priority="7" dxfId="3" stopIfTrue="1">
      <formula>$J45="Jour de l'An"</formula>
    </cfRule>
  </conditionalFormatting>
  <conditionalFormatting sqref="I54">
    <cfRule type="expression" priority="6" dxfId="3" stopIfTrue="1">
      <formula>$J54="Jour de l'An"</formula>
    </cfRule>
  </conditionalFormatting>
  <conditionalFormatting sqref="D68:I68">
    <cfRule type="cellIs" priority="2" dxfId="0" operator="equal" stopIfTrue="1">
      <formula>0</formula>
    </cfRule>
  </conditionalFormatting>
  <conditionalFormatting sqref="D69:I69 E70:I73 E74:F74 I74">
    <cfRule type="cellIs" priority="3" dxfId="0" operator="equal" stopIfTrue="1">
      <formula>0</formula>
    </cfRule>
  </conditionalFormatting>
  <conditionalFormatting sqref="D62:I62">
    <cfRule type="expression" priority="1" dxfId="3" stopIfTrue="1">
      <formula>$J62="Jour de l'An"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 scale="43" r:id="rId2"/>
  <colBreaks count="1" manualBreakCount="1">
    <brk id="10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 Pauline</dc:creator>
  <cp:keywords/>
  <dc:description/>
  <cp:lastModifiedBy>ducerf.m</cp:lastModifiedBy>
  <cp:lastPrinted>2017-04-24T13:27:36Z</cp:lastPrinted>
  <dcterms:created xsi:type="dcterms:W3CDTF">2013-07-18T06:15:31Z</dcterms:created>
  <dcterms:modified xsi:type="dcterms:W3CDTF">2017-04-24T13:27:39Z</dcterms:modified>
  <cp:category/>
  <cp:version/>
  <cp:contentType/>
  <cp:contentStatus/>
</cp:coreProperties>
</file>